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7795" windowHeight="11580" activeTab="3"/>
  </bookViews>
  <sheets>
    <sheet name="Баланс" sheetId="1" r:id="rId1"/>
    <sheet name="Прил.2" sheetId="2" r:id="rId2"/>
    <sheet name="Прил.3" sheetId="3" r:id="rId3"/>
    <sheet name="Прил.4" sheetId="4" r:id="rId4"/>
  </sheets>
  <externalReferences>
    <externalReference r:id="rId5"/>
  </externalReferences>
  <definedNames>
    <definedName name="_xlnm.Print_Area" localSheetId="0">Баланс!$A$15:$G$114</definedName>
    <definedName name="_xlnm.Print_Area" localSheetId="1">Прил.2!$A$1:$N$71</definedName>
    <definedName name="_xlnm.Print_Area" localSheetId="2">Прил.3!$A$1:$N$93</definedName>
    <definedName name="_xlnm.Print_Area" localSheetId="3">Прил.4!$A$1:$N$48,Прил.4!$A$50:$N$82</definedName>
  </definedNames>
  <calcPr calcId="145621"/>
</workbook>
</file>

<file path=xl/calcChain.xml><?xml version="1.0" encoding="utf-8"?>
<calcChain xmlns="http://schemas.openxmlformats.org/spreadsheetml/2006/main">
  <c r="A81" i="4" l="1"/>
  <c r="J78" i="4"/>
  <c r="J75" i="4"/>
  <c r="C72" i="4"/>
  <c r="C70" i="4"/>
  <c r="O69" i="4"/>
  <c r="K60" i="4"/>
  <c r="G60" i="4"/>
  <c r="K54" i="4"/>
  <c r="K67" i="4" s="1"/>
  <c r="G54" i="4"/>
  <c r="G67" i="4" s="1"/>
  <c r="K42" i="4"/>
  <c r="G42" i="4"/>
  <c r="K35" i="4"/>
  <c r="K48" i="4" s="1"/>
  <c r="G35" i="4"/>
  <c r="G48" i="4" s="1"/>
  <c r="K27" i="4"/>
  <c r="G27" i="4"/>
  <c r="K21" i="4"/>
  <c r="K33" i="4" s="1"/>
  <c r="K68" i="4" s="1"/>
  <c r="K71" i="4" s="1"/>
  <c r="G21" i="4"/>
  <c r="G33" i="4" s="1"/>
  <c r="G68" i="4" s="1"/>
  <c r="G71" i="4" s="1"/>
  <c r="O71" i="4" s="1"/>
  <c r="E15" i="4"/>
  <c r="E14" i="4"/>
  <c r="E13" i="4"/>
  <c r="E12" i="4"/>
  <c r="E11" i="4"/>
  <c r="E10" i="4"/>
  <c r="E9" i="4"/>
  <c r="G7" i="4"/>
  <c r="G18" i="4" s="1"/>
  <c r="F7" i="4"/>
  <c r="N17" i="4" s="1"/>
  <c r="N50" i="4" s="1"/>
  <c r="D7" i="4"/>
  <c r="L17" i="4" s="1"/>
  <c r="L50" i="4" s="1"/>
  <c r="A92" i="3"/>
  <c r="L90" i="3"/>
  <c r="L88" i="3"/>
  <c r="M86" i="3"/>
  <c r="L86" i="3"/>
  <c r="K86" i="3"/>
  <c r="J86" i="3"/>
  <c r="I86" i="3"/>
  <c r="G86" i="3"/>
  <c r="N86" i="3" s="1"/>
  <c r="F86" i="3"/>
  <c r="C86" i="3"/>
  <c r="N85" i="3"/>
  <c r="N84" i="3"/>
  <c r="N83" i="3"/>
  <c r="N80" i="3"/>
  <c r="N79" i="3"/>
  <c r="N78" i="3"/>
  <c r="N77" i="3"/>
  <c r="N76" i="3"/>
  <c r="N75" i="3"/>
  <c r="N74" i="3"/>
  <c r="N73" i="3"/>
  <c r="N71" i="3"/>
  <c r="N70" i="3"/>
  <c r="M70" i="3"/>
  <c r="L70" i="3"/>
  <c r="K70" i="3"/>
  <c r="J70" i="3"/>
  <c r="I70" i="3"/>
  <c r="G70" i="3"/>
  <c r="F70" i="3"/>
  <c r="N69" i="3"/>
  <c r="N68" i="3"/>
  <c r="N67" i="3"/>
  <c r="N66" i="3"/>
  <c r="N65" i="3"/>
  <c r="N64" i="3"/>
  <c r="N63" i="3"/>
  <c r="O62" i="3"/>
  <c r="N62" i="3"/>
  <c r="O61" i="3"/>
  <c r="N60" i="3"/>
  <c r="N59" i="3"/>
  <c r="M59" i="3"/>
  <c r="L59" i="3"/>
  <c r="K59" i="3"/>
  <c r="J59" i="3"/>
  <c r="I59" i="3"/>
  <c r="S85" i="3" s="1"/>
  <c r="S86" i="3" s="1"/>
  <c r="G59" i="3"/>
  <c r="R85" i="3" s="1"/>
  <c r="R86" i="3" s="1"/>
  <c r="F59" i="3"/>
  <c r="A57" i="3"/>
  <c r="V56" i="3"/>
  <c r="V57" i="3" s="1"/>
  <c r="T56" i="3"/>
  <c r="T57" i="3" s="1"/>
  <c r="R56" i="3"/>
  <c r="R57" i="3" s="1"/>
  <c r="M56" i="3"/>
  <c r="W85" i="3" s="1"/>
  <c r="W86" i="3" s="1"/>
  <c r="L56" i="3"/>
  <c r="V85" i="3" s="1"/>
  <c r="V86" i="3" s="1"/>
  <c r="K56" i="3"/>
  <c r="U85" i="3" s="1"/>
  <c r="U86" i="3" s="1"/>
  <c r="J56" i="3"/>
  <c r="T85" i="3" s="1"/>
  <c r="T86" i="3" s="1"/>
  <c r="G56" i="3"/>
  <c r="F56" i="3"/>
  <c r="N56" i="3" s="1"/>
  <c r="N55" i="3"/>
  <c r="N54" i="3"/>
  <c r="M53" i="3"/>
  <c r="W56" i="3" s="1"/>
  <c r="W57" i="3" s="1"/>
  <c r="L53" i="3"/>
  <c r="K53" i="3"/>
  <c r="U56" i="3" s="1"/>
  <c r="U57" i="3" s="1"/>
  <c r="J53" i="3"/>
  <c r="I53" i="3"/>
  <c r="S56" i="3" s="1"/>
  <c r="S57" i="3" s="1"/>
  <c r="G53" i="3"/>
  <c r="F53" i="3"/>
  <c r="Q56" i="3" s="1"/>
  <c r="Q57" i="3" s="1"/>
  <c r="O56" i="3" s="1"/>
  <c r="O55" i="3" s="1"/>
  <c r="C53" i="3"/>
  <c r="C52" i="3"/>
  <c r="N51" i="3"/>
  <c r="N50" i="3"/>
  <c r="N49" i="3"/>
  <c r="N48" i="3"/>
  <c r="N47" i="3"/>
  <c r="N46" i="3"/>
  <c r="N45" i="3"/>
  <c r="N42" i="3"/>
  <c r="N41" i="3"/>
  <c r="N40" i="3"/>
  <c r="N39" i="3"/>
  <c r="N37" i="3"/>
  <c r="N36" i="3"/>
  <c r="M36" i="3"/>
  <c r="L36" i="3"/>
  <c r="K36" i="3"/>
  <c r="J36" i="3"/>
  <c r="I36" i="3"/>
  <c r="G36" i="3"/>
  <c r="F36" i="3"/>
  <c r="N35" i="3"/>
  <c r="N34" i="3"/>
  <c r="N33" i="3"/>
  <c r="N32" i="3"/>
  <c r="N31" i="3"/>
  <c r="N30" i="3"/>
  <c r="N29" i="3"/>
  <c r="O28" i="3"/>
  <c r="N28" i="3"/>
  <c r="O27" i="3"/>
  <c r="N26" i="3"/>
  <c r="N24" i="3" s="1"/>
  <c r="M24" i="3"/>
  <c r="L24" i="3"/>
  <c r="K24" i="3"/>
  <c r="J24" i="3"/>
  <c r="I24" i="3"/>
  <c r="G24" i="3"/>
  <c r="F24" i="3"/>
  <c r="A23" i="3"/>
  <c r="M22" i="3"/>
  <c r="L22" i="3"/>
  <c r="K22" i="3"/>
  <c r="J22" i="3"/>
  <c r="I22" i="3"/>
  <c r="G22" i="3"/>
  <c r="F22" i="3"/>
  <c r="O21" i="3"/>
  <c r="N21" i="3"/>
  <c r="N20" i="3"/>
  <c r="N19" i="3"/>
  <c r="N18" i="3"/>
  <c r="N22" i="3" s="1"/>
  <c r="N52" i="3" s="1"/>
  <c r="C18" i="3"/>
  <c r="E14" i="3"/>
  <c r="E13" i="3"/>
  <c r="E12" i="3"/>
  <c r="E11" i="3"/>
  <c r="E10" i="3"/>
  <c r="E9" i="3"/>
  <c r="E8" i="3"/>
  <c r="J6" i="3"/>
  <c r="I6" i="3"/>
  <c r="G6" i="3"/>
  <c r="B24" i="3" s="1"/>
  <c r="A70" i="2"/>
  <c r="J67" i="2"/>
  <c r="J64" i="2"/>
  <c r="O57" i="2"/>
  <c r="K42" i="2"/>
  <c r="G42" i="2"/>
  <c r="K38" i="2"/>
  <c r="G38" i="2"/>
  <c r="K34" i="2"/>
  <c r="G34" i="2"/>
  <c r="K28" i="2"/>
  <c r="K50" i="2" s="1"/>
  <c r="G28" i="2"/>
  <c r="G50" i="2" s="1"/>
  <c r="K21" i="2"/>
  <c r="K24" i="2" s="1"/>
  <c r="K27" i="2" s="1"/>
  <c r="G21" i="2"/>
  <c r="G24" i="2" s="1"/>
  <c r="G27" i="2" s="1"/>
  <c r="E14" i="2"/>
  <c r="E13" i="2"/>
  <c r="E12" i="2"/>
  <c r="E11" i="2"/>
  <c r="E10" i="2"/>
  <c r="E9" i="2"/>
  <c r="E8" i="2"/>
  <c r="G6" i="2"/>
  <c r="G17" i="2" s="1"/>
  <c r="F6" i="2"/>
  <c r="J47" i="2" s="1"/>
  <c r="N47" i="2" s="1"/>
  <c r="D6" i="2"/>
  <c r="H47" i="2" s="1"/>
  <c r="L47" i="2" s="1"/>
  <c r="G126" i="1"/>
  <c r="F126" i="1"/>
  <c r="G125" i="1"/>
  <c r="F125" i="1"/>
  <c r="G124" i="1"/>
  <c r="F124" i="1"/>
  <c r="G123" i="1"/>
  <c r="F123" i="1"/>
  <c r="G122" i="1"/>
  <c r="F122" i="1"/>
  <c r="G121" i="1"/>
  <c r="F121" i="1"/>
  <c r="G120" i="1"/>
  <c r="F120" i="1"/>
  <c r="G119" i="1"/>
  <c r="F119" i="1"/>
  <c r="G118" i="1"/>
  <c r="F118" i="1"/>
  <c r="G117" i="1"/>
  <c r="F117" i="1"/>
  <c r="G116" i="1"/>
  <c r="F116" i="1"/>
  <c r="G94" i="1"/>
  <c r="G90" i="1"/>
  <c r="G104" i="1" s="1"/>
  <c r="F90" i="1"/>
  <c r="F104" i="1" s="1"/>
  <c r="G86" i="1"/>
  <c r="G105" i="1" s="1"/>
  <c r="F86" i="1"/>
  <c r="F105" i="1" s="1"/>
  <c r="F78" i="1"/>
  <c r="G75" i="1"/>
  <c r="G78" i="1" s="1"/>
  <c r="G61" i="1"/>
  <c r="G50" i="1"/>
  <c r="G65" i="1" s="1"/>
  <c r="F50" i="1"/>
  <c r="F65" i="1" s="1"/>
  <c r="G38" i="1"/>
  <c r="G48" i="1" s="1"/>
  <c r="G66" i="1" s="1"/>
  <c r="F38" i="1"/>
  <c r="F48" i="1" s="1"/>
  <c r="F66" i="1" s="1"/>
  <c r="K5" i="1"/>
  <c r="F33" i="1" s="1"/>
  <c r="F67" i="1" s="1"/>
  <c r="J5" i="1"/>
  <c r="N6" i="1" s="1"/>
  <c r="O6" i="1" s="1"/>
  <c r="K18" i="4" l="1"/>
  <c r="K51" i="4" s="1"/>
  <c r="G51" i="4"/>
  <c r="O68" i="4"/>
  <c r="O70" i="4"/>
  <c r="O67" i="4" s="1"/>
  <c r="H17" i="4"/>
  <c r="H50" i="4" s="1"/>
  <c r="J17" i="4"/>
  <c r="J50" i="4" s="1"/>
  <c r="B58" i="3"/>
  <c r="Q85" i="3"/>
  <c r="Q86" i="3" s="1"/>
  <c r="O83" i="3" s="1"/>
  <c r="O81" i="3" s="1"/>
  <c r="N53" i="3"/>
  <c r="K17" i="2"/>
  <c r="G48" i="2"/>
  <c r="K48" i="2" s="1"/>
  <c r="G51" i="2"/>
  <c r="G57" i="2" s="1"/>
  <c r="K51" i="2"/>
  <c r="K57" i="2" s="1"/>
  <c r="H16" i="2"/>
  <c r="L16" i="2" s="1"/>
  <c r="J16" i="2"/>
  <c r="N16" i="2" s="1"/>
  <c r="C19" i="1"/>
  <c r="G33" i="1"/>
  <c r="G67" i="1" s="1"/>
  <c r="P6" i="1"/>
  <c r="Q6" i="1" s="1"/>
  <c r="R6" i="1"/>
  <c r="K62" i="2" l="1"/>
  <c r="K61" i="2"/>
  <c r="K60" i="2"/>
  <c r="G62" i="2"/>
  <c r="G61" i="2"/>
  <c r="G60" i="2"/>
</calcChain>
</file>

<file path=xl/comments1.xml><?xml version="1.0" encoding="utf-8"?>
<comments xmlns="http://schemas.openxmlformats.org/spreadsheetml/2006/main">
  <authors>
    <author>КонсульнатПлюс примечание:</author>
    <author>КонсульнатПлюс примечание</author>
    <author>КонсультантПлюс примечание</author>
    <author>Примечание</author>
    <author>Автор</author>
  </authors>
  <commentList>
    <comment ref="F33" authorId="0">
      <text>
        <r>
          <rPr>
            <b/>
            <sz val="9"/>
            <color indexed="81"/>
            <rFont val="Times New Roman"/>
            <family val="1"/>
            <charset val="204"/>
          </rPr>
          <t>Примечание:</t>
        </r>
        <r>
          <rPr>
            <sz val="9"/>
            <color indexed="81"/>
            <rFont val="Times New Roman"/>
            <family val="1"/>
            <charset val="204"/>
          </rPr>
          <t xml:space="preserve">
 В графе 3 показываются данные о стоимости активов, собственного капитала, обязательств на конец отчетного периода.</t>
        </r>
        <r>
          <rPr>
            <sz val="8"/>
            <color indexed="81"/>
            <rFont val="Tahoma"/>
            <family val="2"/>
            <charset val="204"/>
          </rPr>
          <t xml:space="preserve">
</t>
        </r>
      </text>
    </comment>
    <comment ref="G33" authorId="1">
      <text>
        <r>
          <rPr>
            <b/>
            <sz val="9"/>
            <color indexed="81"/>
            <rFont val="Times New Roman"/>
            <family val="1"/>
            <charset val="204"/>
          </rPr>
          <t>Примечание:</t>
        </r>
        <r>
          <rPr>
            <sz val="9"/>
            <color indexed="81"/>
            <rFont val="Times New Roman"/>
            <family val="1"/>
            <charset val="204"/>
          </rPr>
          <t xml:space="preserve">
В графе 4 показываются данные о стоимости активов, собственного капитала, обязательств на конец предыдущего года (вступительный баланс), которые должны соответствовать данным графы 3  предыдущего года (заключительный баланс), за исключением случаев, установленных законодательством.</t>
        </r>
        <r>
          <rPr>
            <sz val="8"/>
            <color indexed="81"/>
            <rFont val="Tahoma"/>
            <family val="2"/>
            <charset val="204"/>
          </rPr>
          <t xml:space="preserve">
</t>
        </r>
      </text>
    </comment>
    <comment ref="A35" authorId="1">
      <text>
        <r>
          <rPr>
            <b/>
            <sz val="9"/>
            <color indexed="81"/>
            <rFont val="Times New Roman"/>
            <family val="1"/>
            <charset val="204"/>
          </rPr>
          <t>Примечание:</t>
        </r>
        <r>
          <rPr>
            <sz val="9"/>
            <color indexed="81"/>
            <rFont val="Times New Roman"/>
            <family val="1"/>
            <charset val="204"/>
          </rPr>
          <t xml:space="preserve">
 В разделе I "Долгосрочные активы" приводится информация об остатках основных средств, нематериальных активов, доходных вложений в материальные активы, вложений в долгосрочные активы, оборудования к установке и строительных материалов, долгосрочных финансовых вложений, долгосрочной дебиторской задолженности, отложенных налоговых активов и других долгосрочных активов.</t>
        </r>
        <r>
          <rPr>
            <sz val="8"/>
            <color indexed="81"/>
            <rFont val="Tahoma"/>
            <family val="2"/>
            <charset val="204"/>
          </rPr>
          <t xml:space="preserve">
</t>
        </r>
      </text>
    </comment>
    <comment ref="H36" authorId="1">
      <text>
        <r>
          <rPr>
            <b/>
            <sz val="9"/>
            <color indexed="81"/>
            <rFont val="Times New Roman"/>
            <family val="1"/>
            <charset val="204"/>
          </rPr>
          <t>Примечание:</t>
        </r>
        <r>
          <rPr>
            <sz val="9"/>
            <color indexed="81"/>
            <rFont val="Times New Roman"/>
            <family val="1"/>
            <charset val="204"/>
          </rPr>
          <t xml:space="preserve">
По статье "Основные средства" (строка 110)
 показывается остаточная стоимость основных средств, определяемая как разница между первоначальной (переоцененной) стоимостью основных средств, учитываемых на счете 01 "Основные средства", и накопленными по ним суммами амортизации и обесценения, учитываемых на счете 02 "Амортизация основных средств".
</t>
        </r>
      </text>
    </comment>
    <comment ref="H37" authorId="1">
      <text>
        <r>
          <rPr>
            <b/>
            <sz val="9"/>
            <color indexed="81"/>
            <rFont val="Times New Roman"/>
            <family val="1"/>
            <charset val="204"/>
          </rPr>
          <t>Примечание:</t>
        </r>
        <r>
          <rPr>
            <sz val="9"/>
            <color indexed="81"/>
            <rFont val="Times New Roman"/>
            <family val="1"/>
            <charset val="204"/>
          </rPr>
          <t xml:space="preserve">
По статье "Нематериальные активы" (строка 120)  показывается остаточная стоимость нематериальных активов, определяемая как разница между первоначальной (переоцененной) стоимостью нематериальных активов, учитываемых на счете 04 "Нематериальные активы", и накопленными по ним суммами амортизации и обесценения, учитываемых на счете 05 "Амортизация нематериальных активов".
</t>
        </r>
      </text>
    </comment>
    <comment ref="H38" authorId="1">
      <text>
        <r>
          <rPr>
            <b/>
            <sz val="9"/>
            <color indexed="81"/>
            <rFont val="Times New Roman"/>
            <family val="1"/>
            <charset val="204"/>
          </rPr>
          <t>Примечание:</t>
        </r>
        <r>
          <rPr>
            <sz val="9"/>
            <color indexed="81"/>
            <rFont val="Times New Roman"/>
            <family val="1"/>
            <charset val="204"/>
          </rPr>
          <t xml:space="preserve">
По статье "Доходные вложения в материальные активы " (строка 130) показываются суммы доходных вложений в инвестиционную недвижимость, предметы финансовой аренды (лизинга) и прочих доходных вложений в материальные активы. Остаточная стоимость инвестиционной недвижимости определяется как разница между первоначальной (переоцененной) стоимостью инвестиционной недвижимости, учитываемой на счете 03 "Доходные вложения в материальные активы", и накопленными по ней суммами амортизации и обесценения, учитываемых на счете 02 "Амортизация основных средств". Остаточная стоимость предметов финансовой аренды (лизинга) определяется как разница между первоначальной (переоцененной) стоимостью предметов финансовой аренды (лизинга), учитываемых на счете 03 "Доходные вложения в материальные активы", и накопленными по ним суммами амортизации и обесценения, учитываемых на счете 02 "Амортизация основных средств".
</t>
        </r>
      </text>
    </comment>
    <comment ref="H43" authorId="1">
      <text>
        <r>
          <rPr>
            <b/>
            <sz val="9"/>
            <color indexed="81"/>
            <rFont val="Times New Roman"/>
            <family val="1"/>
            <charset val="204"/>
          </rPr>
          <t>Примечание:</t>
        </r>
        <r>
          <rPr>
            <sz val="9"/>
            <color indexed="81"/>
            <rFont val="Times New Roman"/>
            <family val="1"/>
            <charset val="204"/>
          </rPr>
          <t xml:space="preserve">
По статье "'Вложения в долгосрочные активы" (строка 140)
показываются суммы вложений в долгосрочные активы, учитываемых на счете 08 "Вложения в долгосрочные активы", а также стоимость оборудования к установке, строительных материалов у заказчика, застройщика, учитываемых на счете 07 "Оборудование к установке и строительные материалы".
</t>
        </r>
      </text>
    </comment>
    <comment ref="H44" authorId="1">
      <text>
        <r>
          <rPr>
            <b/>
            <sz val="9"/>
            <color indexed="81"/>
            <rFont val="Times New Roman"/>
            <family val="1"/>
            <charset val="204"/>
          </rPr>
          <t>Примечание:</t>
        </r>
        <r>
          <rPr>
            <sz val="9"/>
            <color indexed="81"/>
            <rFont val="Times New Roman"/>
            <family val="1"/>
            <charset val="204"/>
          </rPr>
          <t xml:space="preserve">
По статье "'Долгосрочные финансовые вложения" (строка 150) показываются суммы долгосрочных финансовых вложений, учитываемых на счете 06 "Долгосрочные финансовые вложения", погашение которых ожидается более чем через 12 месяцев после отчетной даты. При наличии резервов под обесценение долгосрочных финансовых вложений, учитываемых на счете 06 "Долгосрочные финансовые вложения" (отдельный субсчет), показатель этой статьи, в связи с которым созданы резервы под обесценение долгосрочных финансовых вложений, уменьшается на суммы этих резервов.
</t>
        </r>
        <r>
          <rPr>
            <sz val="8"/>
            <color indexed="81"/>
            <rFont val="Tahoma"/>
            <family val="2"/>
            <charset val="204"/>
          </rPr>
          <t xml:space="preserve">
</t>
        </r>
      </text>
    </comment>
    <comment ref="H45" authorId="1">
      <text>
        <r>
          <rPr>
            <b/>
            <sz val="9"/>
            <color indexed="81"/>
            <rFont val="Times New Roman"/>
            <family val="1"/>
            <charset val="204"/>
          </rPr>
          <t>Примечание:</t>
        </r>
        <r>
          <rPr>
            <sz val="9"/>
            <color indexed="81"/>
            <rFont val="Times New Roman"/>
            <family val="1"/>
            <charset val="204"/>
          </rPr>
          <t xml:space="preserve">
По статье "'Отложенные налоговые активы"(строка 160) показывается сальдо по счету 09 "Отложенные налоговые активы".
</t>
        </r>
      </text>
    </comment>
    <comment ref="H46" authorId="1">
      <text>
        <r>
          <rPr>
            <b/>
            <sz val="9"/>
            <color indexed="81"/>
            <rFont val="Times New Roman"/>
            <family val="1"/>
            <charset val="204"/>
          </rPr>
          <t>КонсультантПлюс примечание:</t>
        </r>
        <r>
          <rPr>
            <sz val="9"/>
            <color indexed="81"/>
            <rFont val="Times New Roman"/>
            <family val="1"/>
            <charset val="204"/>
          </rPr>
          <t xml:space="preserve">
По статье "'Долгосрочная дебиторская задолженность" (строка 170) показывается дебиторская задолженность, в том числе выданные авансы, предварительная оплата, учитываемая на счетах 60 "Расчеты с поставщиками и подрядчиками", 62 "Расчеты с покупателями и заказчиками", 76 "Расчеты с разными дебиторами и кредиторами" и других счетах учета расчетов, погашение которой ожидается более чем через 12 месяцев после отчетной даты. При наличии резервов по сомнительным долгам, учитываемых на счете 63 "Резервы по сомнительным долгам", показатель этой статьи, в связи с которым созданы резервы по сомнительным долгам, уменьшается на суммы этих резервов.
</t>
        </r>
      </text>
    </comment>
    <comment ref="H47" authorId="1">
      <text>
        <r>
          <rPr>
            <b/>
            <sz val="9"/>
            <color indexed="81"/>
            <rFont val="Times New Roman"/>
            <family val="1"/>
            <charset val="204"/>
          </rPr>
          <t>Примечание:</t>
        </r>
        <r>
          <rPr>
            <sz val="9"/>
            <color indexed="81"/>
            <rFont val="Times New Roman"/>
            <family val="1"/>
            <charset val="204"/>
          </rPr>
          <t xml:space="preserve">
По статье "Прочие долгосрочные активы" (строка 180)  показываются остатки долгосрочных активов, не показанные по строкам 110 - 170, в том числе суммы расходов будущих периодов, учитываемых на счете 97 "Расходы будущих периодов" и подлежащих отнесению на расходы отчетного периода более чем через 12 месяцев после отчетной даты.
</t>
        </r>
      </text>
    </comment>
    <comment ref="A49" authorId="1">
      <text>
        <r>
          <rPr>
            <b/>
            <sz val="9"/>
            <color indexed="81"/>
            <rFont val="Times New Roman"/>
            <family val="1"/>
            <charset val="204"/>
          </rPr>
          <t>Примечание:</t>
        </r>
        <r>
          <rPr>
            <sz val="9"/>
            <color indexed="81"/>
            <rFont val="Times New Roman"/>
            <family val="1"/>
            <charset val="204"/>
          </rPr>
          <t xml:space="preserve">
 В разделе II "Краткосрочные активы" приводится информация об остатках запасов, долгосрочных активов, предназначенных для реализации, расходов будущих периодов, налога на добавленную стоимость по приобретенным товарам, работам, услугам, краткосрочной дебиторской задолженности, краткосрочных финансовых вложений, денежных средств и эквивалентов денежных средств, прочих краткосрочных активов.
</t>
        </r>
      </text>
    </comment>
    <comment ref="H50" authorId="1">
      <text>
        <r>
          <rPr>
            <b/>
            <sz val="9"/>
            <color indexed="81"/>
            <rFont val="Times New Roman"/>
            <family val="1"/>
            <charset val="204"/>
          </rPr>
          <t>Примечание:</t>
        </r>
        <r>
          <rPr>
            <sz val="9"/>
            <color indexed="81"/>
            <rFont val="Times New Roman"/>
            <family val="1"/>
            <charset val="204"/>
          </rPr>
          <t xml:space="preserve">
 По статье "Запасы" (строка 210)  показываются остатки материалов, животных на выращивании и откорме, незавершенного производства, готовой продукции и товаров, товаров отгруженных и прочих запасов.
</t>
        </r>
      </text>
    </comment>
    <comment ref="H52" authorId="1">
      <text>
        <r>
          <rPr>
            <b/>
            <sz val="9"/>
            <color indexed="81"/>
            <rFont val="Times New Roman"/>
            <family val="1"/>
            <charset val="204"/>
          </rPr>
          <t>Примечание:</t>
        </r>
        <r>
          <rPr>
            <sz val="9"/>
            <color indexed="81"/>
            <rFont val="Times New Roman"/>
            <family val="1"/>
            <charset val="204"/>
          </rPr>
          <t xml:space="preserve">
По строке 211  показываются остатки материалов, учитываемых на счетах 10 "Материалы", 15 "Заготовление и приобретение материалов".
При ведении бухгалтерского учета заготовления и приобретения материалов с использованием счетов 15 "Заготовление и приобретение материалов" и (или) 16 "Отклонение в стоимости материалов" по строке 211 "материалы" показывается также сумма отклонений фактической себестоимости материалов от их стоимости по учетным ценам.
</t>
        </r>
      </text>
    </comment>
    <comment ref="H53" authorId="1">
      <text>
        <r>
          <rPr>
            <b/>
            <sz val="9"/>
            <color indexed="81"/>
            <rFont val="Times New Roman"/>
            <family val="1"/>
            <charset val="204"/>
          </rPr>
          <t>Примечание:</t>
        </r>
        <r>
          <rPr>
            <sz val="9"/>
            <color indexed="81"/>
            <rFont val="Times New Roman"/>
            <family val="1"/>
            <charset val="204"/>
          </rPr>
          <t xml:space="preserve">
По строке 212   показывается стоимость животных на выращивании и откорме, учитываемых на счете 11 "Животные на выращивании и откорме".
</t>
        </r>
      </text>
    </comment>
    <comment ref="H54" authorId="1">
      <text>
        <r>
          <rPr>
            <b/>
            <sz val="9"/>
            <color indexed="81"/>
            <rFont val="Times New Roman"/>
            <family val="1"/>
            <charset val="204"/>
          </rPr>
          <t>Примечание:</t>
        </r>
        <r>
          <rPr>
            <sz val="9"/>
            <color indexed="81"/>
            <rFont val="Times New Roman"/>
            <family val="1"/>
            <charset val="204"/>
          </rPr>
          <t xml:space="preserve">
По строке 213показываются остатки незавершенного производства, учитываемого на счетах 20 "Основное производство", 21 "Полуфабрикаты собственного производства", 23 "Вспомогательные производства", 29 "Обслуживающие производства и хозяйства".
</t>
        </r>
      </text>
    </comment>
    <comment ref="H55" authorId="1">
      <text>
        <r>
          <rPr>
            <b/>
            <sz val="9"/>
            <color indexed="81"/>
            <rFont val="Times New Roman"/>
            <family val="1"/>
            <charset val="204"/>
          </rPr>
          <t>Примечание:</t>
        </r>
        <r>
          <rPr>
            <sz val="9"/>
            <color indexed="81"/>
            <rFont val="Times New Roman"/>
            <family val="1"/>
            <charset val="204"/>
          </rPr>
          <t xml:space="preserve">
По строке 214  показываются остатки готовой продукции, учитываемой на счете 43 "Готовая продукция", остатки товаров, учитываемых на счете 41 "Товары", а также расходы на реализацию, учитываемые на счете 44 "Расходы на реализацию", относящиеся к остаткам товаров в порядке, установленном законодательством. При ведении бухгалтерского учета товаров по розничным ценам показатель этой строки уменьшается на сальдо по счету 42 "Торговая наценка".
В организации общественного питания по строке 214 "готовая продукция и товары" показываются остатки сырья и готовой продукции на кухнях и в кладовых.
</t>
        </r>
      </text>
    </comment>
    <comment ref="H56" authorId="1">
      <text>
        <r>
          <rPr>
            <b/>
            <sz val="8"/>
            <color indexed="81"/>
            <rFont val="Times New Roman"/>
            <family val="1"/>
            <charset val="204"/>
          </rPr>
          <t>Примечание:</t>
        </r>
        <r>
          <rPr>
            <sz val="8"/>
            <color indexed="81"/>
            <rFont val="Times New Roman"/>
            <family val="1"/>
            <charset val="204"/>
          </rPr>
          <t xml:space="preserve">
По строке 215 показываются остатки товаров отгруженных, учитываемых на счете 45 "Товары отгруженные".
</t>
        </r>
      </text>
    </comment>
    <comment ref="H57" authorId="1">
      <text>
        <r>
          <rPr>
            <b/>
            <sz val="9"/>
            <color indexed="81"/>
            <rFont val="Times New Roman"/>
            <family val="1"/>
            <charset val="204"/>
          </rPr>
          <t>Примечание:</t>
        </r>
        <r>
          <rPr>
            <sz val="9"/>
            <color indexed="81"/>
            <rFont val="Times New Roman"/>
            <family val="1"/>
            <charset val="204"/>
          </rPr>
          <t xml:space="preserve">
По строке 216 показываются остатки запасов, не показанные по строкам 211 - 215.
При наличии резервов под снижение стоимости запасов, учитываемых на счете 14 "Резервы под снижение стоимости запасов", показатели соответствующих строк статьи "Запасы" (строка 210), в связи с которыми созданы резервы под снижение стоимости запасов, уменьшаются на суммы этих резервов.
</t>
        </r>
      </text>
    </comment>
    <comment ref="H58" authorId="1">
      <text>
        <r>
          <rPr>
            <b/>
            <sz val="9"/>
            <color indexed="81"/>
            <rFont val="Times New Roman"/>
            <family val="1"/>
            <charset val="204"/>
          </rPr>
          <t>Примечание:</t>
        </r>
        <r>
          <rPr>
            <sz val="9"/>
            <color indexed="81"/>
            <rFont val="Times New Roman"/>
            <family val="1"/>
            <charset val="204"/>
          </rPr>
          <t xml:space="preserve">
 По статье "'Долгосрочные активы, предназначенные для реализации" (строка 220) показываются остатки долгосрочных активов, признанных предназначенными для реализации, а также активов, включенных в выбывающую группу, признанную предназначенной для реализации, учитываемых на счете 47 "Долгосрочные активы, предназначенные для реализации".
</t>
        </r>
      </text>
    </comment>
    <comment ref="H59" authorId="1">
      <text>
        <r>
          <rPr>
            <b/>
            <sz val="9"/>
            <color indexed="81"/>
            <rFont val="Times New Roman"/>
            <family val="1"/>
            <charset val="204"/>
          </rPr>
          <t>Примечание:</t>
        </r>
        <r>
          <rPr>
            <sz val="9"/>
            <color indexed="81"/>
            <rFont val="Times New Roman"/>
            <family val="1"/>
            <charset val="204"/>
          </rPr>
          <t xml:space="preserve">
По статье "'Расходы будущих периодов " (строка 230) показываются суммы расходов будущих периодов, учитываемых на счете 97 "Расходы будущих периодов" и подлежащих отнесению на расходы отчетного периода в течение 12 месяцев после отчетной даты.
</t>
        </r>
      </text>
    </comment>
    <comment ref="H60" authorId="1">
      <text>
        <r>
          <rPr>
            <b/>
            <sz val="9"/>
            <color indexed="81"/>
            <rFont val="Times New Roman"/>
            <family val="1"/>
            <charset val="204"/>
          </rPr>
          <t>Примечание:</t>
        </r>
        <r>
          <rPr>
            <sz val="9"/>
            <color indexed="81"/>
            <rFont val="Times New Roman"/>
            <family val="1"/>
            <charset val="204"/>
          </rPr>
          <t xml:space="preserve">
По статье "'Налог на добавленную стоимость по приобретенным товарам, работам, услугам" (строка 240) показывается дебиторская задолженность, в том числе выданные авансы, предварительная оплата, учитываемая на счетах 60 "Расчеты с поставщиками и подрядчиками", 62 "Расчеты с покупателями и заказчиками", 76 "Расчеты с разными дебиторами и кредиторами" и других счетах учета расчетов, погашение которой ожидается в течение 12 месяцев после отчетной даты. При наличии резервов по сомнительным долгам, учитываемых на счете 63 "Резервы по сомнительным долгам", показатель этой статьи, в связи с которым созданы резервы по сомнительным долгам, уменьшается на суммы этих резервов.
</t>
        </r>
      </text>
    </comment>
    <comment ref="H61" authorId="1">
      <text>
        <r>
          <rPr>
            <b/>
            <sz val="9"/>
            <color indexed="81"/>
            <rFont val="Times New Roman"/>
            <family val="1"/>
            <charset val="204"/>
          </rPr>
          <t>Примечание:</t>
        </r>
        <r>
          <rPr>
            <sz val="9"/>
            <color indexed="81"/>
            <rFont val="Times New Roman"/>
            <family val="1"/>
            <charset val="204"/>
          </rPr>
          <t xml:space="preserve">
По статье"'Краткосрочная дебиторская задолженность" (строка 250) показывается дебиторская задолженность, в том числе выданные авансы, предварительная оплата поставщикам, подрядчикам, исполнителям, учитываемая на счетах 60 "Расчеты с поставщиками и подрядчиками", 62 "Расчеты с покупателями и заказчиками", 76 "Расчеты с разными дебиторами и кредиторами" и других счетах учета расчетов, погашение которой ожидается в течение 12 месяцев после отчетной даты.
При наличии резервов по сомнительным долгам, учитываемых на счете 63 "Резервы по сомнительным долгам", показатели этой статьи, в связи с которыми созданы резервы по сомнительным долгам, уменьшаются на суммы данных резервов.
</t>
        </r>
      </text>
    </comment>
    <comment ref="H62" authorId="1">
      <text>
        <r>
          <rPr>
            <b/>
            <sz val="9"/>
            <color indexed="81"/>
            <rFont val="Times New Roman"/>
            <family val="1"/>
            <charset val="204"/>
          </rPr>
          <t>Примечание:</t>
        </r>
        <r>
          <rPr>
            <sz val="9"/>
            <color indexed="81"/>
            <rFont val="Times New Roman"/>
            <family val="1"/>
            <charset val="204"/>
          </rPr>
          <t xml:space="preserve">
 По статье "'Краткосрочные финансовые вложения" (строка 260) ппоказываются суммы краткосрочных финансовых вложений (за исключением эквивалентов денежных средств), учитываемых на счете 58 "Краткосрочные финансовые вложения", а также суммы долгосрочных финансовых вложений (за исключением долгосрочных финансовых вложений в уставные капиталы других организаций, вкладов участников договора о совместной деятельности в общее имущество простого товарищества), учитываемых на счете 06 "Долгосрочные финансовые вложения", погашение которых ожидается в течение 12 месяцев после отчетной даты. При наличии резервов под обесценение краткосрочных финансовых вложений, учитываемых на счете 59 "Резервы под обесценение краткосрочных финансовых вложений", и (или) резервов под обесценение долгосрочных финансовых вложений, учитываемых на счете 06 "Долгосрочные финансовые вложения" (отдельный субсчет), показатель этой статьи, в связи с которым созданы резервы под обесценение краткосрочных финансовых вложений и (или) резервы под обесценение долгосрочных финансовых вложений, уменьшается на суммы этих резервов.
</t>
        </r>
      </text>
    </comment>
    <comment ref="H63" authorId="1">
      <text>
        <r>
          <rPr>
            <b/>
            <sz val="8"/>
            <color indexed="81"/>
            <rFont val="Times New Roman"/>
            <family val="1"/>
            <charset val="204"/>
          </rPr>
          <t>Примечание:</t>
        </r>
        <r>
          <rPr>
            <sz val="8"/>
            <color indexed="81"/>
            <rFont val="Times New Roman"/>
            <family val="1"/>
            <charset val="204"/>
          </rPr>
          <t xml:space="preserve">
По статье "'Денежные средства и  эквиваленты денежных средств"(строка 270)  показываются остатки денежных средств, учитываемых на счетах 50 "Касса", 51 "Расчетные счета", 52 "Валютные счета", 55 "Специальные счета в банках", 57 "Денежные средства в пути", а также остатки эквивалентов денежных средств, учитываемых на счете 58 "Краткосрочные финансовые вложения".
</t>
        </r>
      </text>
    </comment>
    <comment ref="H64" authorId="1">
      <text>
        <r>
          <rPr>
            <b/>
            <sz val="9"/>
            <color indexed="81"/>
            <rFont val="Times New Roman"/>
            <family val="1"/>
            <charset val="204"/>
          </rPr>
          <t>Примечание:</t>
        </r>
        <r>
          <rPr>
            <sz val="9"/>
            <color indexed="81"/>
            <rFont val="Times New Roman"/>
            <family val="1"/>
            <charset val="204"/>
          </rPr>
          <t xml:space="preserve">
По статье "'Прочие краткосрочные активы " (строка 280) показываются остатки краткосрочных активов, не показанные по строкам 210 - 270, в том числе учитываемые на счете 94 "Недостачи и потери от порчи имущества".
</t>
        </r>
      </text>
    </comment>
    <comment ref="A69" authorId="1">
      <text>
        <r>
          <rPr>
            <b/>
            <sz val="9"/>
            <color indexed="81"/>
            <rFont val="Times New Roman"/>
            <family val="1"/>
            <charset val="204"/>
          </rPr>
          <t>Примечание:</t>
        </r>
        <r>
          <rPr>
            <sz val="9"/>
            <color indexed="81"/>
            <rFont val="Times New Roman"/>
            <family val="1"/>
            <charset val="204"/>
          </rPr>
          <t xml:space="preserve">
  В разделе III "Собственный капитал" приводится информация о собственном капитале.
</t>
        </r>
      </text>
    </comment>
    <comment ref="H70" authorId="1">
      <text>
        <r>
          <rPr>
            <b/>
            <sz val="9"/>
            <color indexed="81"/>
            <rFont val="Times New Roman"/>
            <family val="1"/>
            <charset val="204"/>
          </rPr>
          <t>Примечание:</t>
        </r>
        <r>
          <rPr>
            <sz val="9"/>
            <color indexed="81"/>
            <rFont val="Times New Roman"/>
            <family val="1"/>
            <charset val="204"/>
          </rPr>
          <t xml:space="preserve">
 По статье "'Уставный капитал" (строка 410) остаток уставного капитала, учитываемого на счете 80 "Уставный капитал".
</t>
        </r>
      </text>
    </comment>
    <comment ref="H71" authorId="1">
      <text>
        <r>
          <rPr>
            <b/>
            <sz val="9"/>
            <color indexed="81"/>
            <rFont val="Times New Roman"/>
            <family val="1"/>
            <charset val="204"/>
          </rPr>
          <t>Примечание:</t>
        </r>
        <r>
          <rPr>
            <sz val="9"/>
            <color indexed="81"/>
            <rFont val="Times New Roman"/>
            <family val="1"/>
            <charset val="204"/>
          </rPr>
          <t xml:space="preserve">
По статье "'Неоплаченная часть уставного капитала"  (строка 420) показывается дебиторская задолженность собственника имущества (учредителей, участников) по вкладам в уставный капитал, учитываемая на счете 75 "Расчеты с учредителями" (субсчет 75-1 "Расчеты по вкладам в уставный капитал"). Показатель этой статьи вычитается при подсчете итога по разделу III "Собственный капитал".
</t>
        </r>
      </text>
    </comment>
    <comment ref="H72" authorId="1">
      <text>
        <r>
          <rPr>
            <b/>
            <sz val="9"/>
            <color indexed="81"/>
            <rFont val="Times New Roman"/>
            <family val="1"/>
            <charset val="204"/>
          </rPr>
          <t>Примечание:</t>
        </r>
        <r>
          <rPr>
            <sz val="9"/>
            <color indexed="81"/>
            <rFont val="Times New Roman"/>
            <family val="1"/>
            <charset val="204"/>
          </rPr>
          <t xml:space="preserve">
По статье "'Собственные акции (доли в уставном капитале)" (строка 430) показывается стоимость собственных акций (долей в уставном капитале), выкупленных у акционеров (участников), учитываемых на счете 81 "Собственные акции (доли в уставном капитале)". Показатель этой статьи вычитается при подсчете итога по разделу III "Собственный капитал".
</t>
        </r>
      </text>
    </comment>
    <comment ref="H73" authorId="1">
      <text>
        <r>
          <rPr>
            <b/>
            <sz val="9"/>
            <color indexed="81"/>
            <rFont val="Times New Roman"/>
            <family val="1"/>
            <charset val="204"/>
          </rPr>
          <t>Примечание:</t>
        </r>
        <r>
          <rPr>
            <sz val="9"/>
            <color indexed="81"/>
            <rFont val="Times New Roman"/>
            <family val="1"/>
            <charset val="204"/>
          </rPr>
          <t xml:space="preserve">
По статье "Резервный капитал" (строка 440) показывается остаток резервного капитала, учитываемого на счете 82 "Резервный капитал".
</t>
        </r>
      </text>
    </comment>
    <comment ref="H74" authorId="1">
      <text>
        <r>
          <rPr>
            <b/>
            <sz val="9"/>
            <color indexed="81"/>
            <rFont val="Times New Roman"/>
            <family val="1"/>
            <charset val="204"/>
          </rPr>
          <t>Примечание:</t>
        </r>
        <r>
          <rPr>
            <sz val="9"/>
            <color indexed="81"/>
            <rFont val="Times New Roman"/>
            <family val="1"/>
            <charset val="204"/>
          </rPr>
          <t xml:space="preserve">
По статье "'Добавочный капитал"(строка 450) показывается остаток добавочного капитала, учитываемого на счете 83 "Добавочный капитал".</t>
        </r>
      </text>
    </comment>
    <comment ref="F75" authorId="2">
      <text>
        <r>
          <rPr>
            <b/>
            <sz val="8"/>
            <color indexed="81"/>
            <rFont val="Times New Roman"/>
            <family val="1"/>
            <charset val="204"/>
          </rPr>
          <t>Примечание:</t>
        </r>
        <r>
          <rPr>
            <sz val="8"/>
            <color indexed="81"/>
            <rFont val="Times New Roman"/>
            <family val="1"/>
            <charset val="204"/>
          </rPr>
          <t xml:space="preserve">
По статье "Нераспределенная прибыль (непокрытый убыток)" (строка 460) показывается остаток
нераспределенной прибыли (непокрытого убытка), учитываемой на
счете 84 "Нераспределенная прибыль (непокрытый убыток)".
Остаток непокрытого убытка, показанный по этой статье, вычитается
при подсчете итога по разделу III "Собственный капитал".
В этом случае при вводе значения по данной строке необходимо
перед числом поставить знак "-".</t>
        </r>
      </text>
    </comment>
    <comment ref="G75" authorId="2">
      <text>
        <r>
          <rPr>
            <b/>
            <sz val="8"/>
            <color indexed="81"/>
            <rFont val="Times New Roman"/>
            <family val="1"/>
            <charset val="204"/>
          </rPr>
          <t>Примечание:</t>
        </r>
        <r>
          <rPr>
            <sz val="8"/>
            <color indexed="81"/>
            <rFont val="Times New Roman"/>
            <family val="1"/>
            <charset val="204"/>
          </rPr>
          <t xml:space="preserve">
По статье "Нераспределенная прибыль (непокрытый убыток)" (строка 460) показывается остаток нераспределенной прибыли (непокрытого убытка), учитываемой на счете 84 "Нераспределенная прибыль (непокрытый убыток)". Остаток непокрытого убытка, показанный по этой статье, вычитается при подсчете итога по разделу III "Собственный капитал".
В этом случае при вводе значения по данной строке необходимо</t>
        </r>
        <r>
          <rPr>
            <sz val="8"/>
            <color indexed="81"/>
            <rFont val="Tahoma"/>
            <family val="2"/>
            <charset val="204"/>
          </rPr>
          <t xml:space="preserve">
</t>
        </r>
        <r>
          <rPr>
            <sz val="8"/>
            <color indexed="81"/>
            <rFont val="Times New Roman"/>
            <family val="1"/>
            <charset val="204"/>
          </rPr>
          <t>перед числом поставить знак "-".</t>
        </r>
      </text>
    </comment>
    <comment ref="H75" authorId="1">
      <text>
        <r>
          <rPr>
            <b/>
            <sz val="9"/>
            <color indexed="81"/>
            <rFont val="Times New Roman"/>
            <family val="1"/>
            <charset val="204"/>
          </rPr>
          <t>Примечание:</t>
        </r>
        <r>
          <rPr>
            <sz val="9"/>
            <color indexed="81"/>
            <rFont val="Times New Roman"/>
            <family val="1"/>
            <charset val="204"/>
          </rPr>
          <t xml:space="preserve">
По статье"'Нераспределенная прибыль (непокрытый убыток) " (строка 460) показывается остаток нераспределенной прибыли (непокрытого убытка), учитываемой на счете 84 "Нераспределенная прибыль (непокрытый убыток)". Остаток непокрытого убытка, показанный по этой статье, вычитается при подсчете итога по разделу III "Собственный капитал".
В этом случае при вводе значения по данной строке 
необходимо перед числом поставить знак "-".</t>
        </r>
      </text>
    </comment>
    <comment ref="F76" authorId="2">
      <text>
        <r>
          <rPr>
            <b/>
            <sz val="8"/>
            <color indexed="81"/>
            <rFont val="Times New Roman"/>
            <family val="1"/>
            <charset val="204"/>
          </rPr>
          <t>Примечание:</t>
        </r>
        <r>
          <rPr>
            <sz val="8"/>
            <color indexed="81"/>
            <rFont val="Times New Roman"/>
            <family val="1"/>
            <charset val="204"/>
          </rPr>
          <t xml:space="preserve">
По статье "Чистая прибыль (убыток) отчетного периода" (строка 470) показывается остаток чистой прибыли (убытка) отчетного периода, учитываемой на счете 99 "Прибыли и убытки". Остаток убытка отчетного периода, показанный по этой статье, вычитается при подсчете итога по разделу III "Собственный капитал".
 В этом случае при вводе значения по данной строке необходимо перед числом поставить знак "-".
 В годовом бухгалтерском балансе статья "Чистая прибыль (убыток) отчетного периода" (строка 470) не заполняется.</t>
        </r>
      </text>
    </comment>
    <comment ref="G76" authorId="2">
      <text>
        <r>
          <rPr>
            <b/>
            <sz val="8"/>
            <color indexed="81"/>
            <rFont val="Times New Roman"/>
            <family val="1"/>
            <charset val="204"/>
          </rPr>
          <t>Примечание:</t>
        </r>
        <r>
          <rPr>
            <sz val="8"/>
            <color indexed="81"/>
            <rFont val="Times New Roman"/>
            <family val="1"/>
            <charset val="204"/>
          </rPr>
          <t xml:space="preserve">
По статье "Чистая прибыль (убыток) отчетного периода" (строка 470) показывается остаток чистой прибыли (убытка) отчетного периода, учитываемой на счете 99 "Прибыли и убытки". Остаток убытка отчетного периода, показанный по этой статье, вычитается при подсчете итога по разделу III "Собственный капитал".
 В этом случае при вводе значения по данной строке необходимо перед числом поставить знак "-".
 В годовом бухгалтерском балансе статья "Чистая прибыль (убыток) отчетного периода" (строка 470) не заполняется.</t>
        </r>
      </text>
    </comment>
    <comment ref="H76" authorId="1">
      <text>
        <r>
          <rPr>
            <b/>
            <sz val="9"/>
            <color indexed="81"/>
            <rFont val="Times New Roman"/>
            <family val="1"/>
            <charset val="204"/>
          </rPr>
          <t>Примечание:</t>
        </r>
        <r>
          <rPr>
            <sz val="9"/>
            <color indexed="81"/>
            <rFont val="Times New Roman"/>
            <family val="1"/>
            <charset val="204"/>
          </rPr>
          <t xml:space="preserve">
По статье "'Чистая прибыль (убыток) отчетного периода " (строка 470) показывается остаток чистой прибыли (убытка) отчетного периода, учитываемой на счете 99 "Прибыли и убытки". Остаток убытка отчетного периода, показанный по этой статье, вычитается при подсчете итога по разделу III. В этом случае при вводе значения по данной строке необходимо перед числом поставить знак "-".
В годовом бухгалтерском балансе строка 470 не заполняется.</t>
        </r>
      </text>
    </comment>
    <comment ref="H77" authorId="1">
      <text>
        <r>
          <rPr>
            <b/>
            <sz val="9"/>
            <color indexed="81"/>
            <rFont val="Times New Roman"/>
            <family val="1"/>
            <charset val="204"/>
          </rPr>
          <t>Примечание:</t>
        </r>
        <r>
          <rPr>
            <sz val="9"/>
            <color indexed="81"/>
            <rFont val="Times New Roman"/>
            <family val="1"/>
            <charset val="204"/>
          </rPr>
          <t xml:space="preserve">
 По статье "'Целевое финансирование" (строка 480) показывается остаток целевого финансирования, учитываемого на счете 86 "Целевое финансирование".
</t>
        </r>
      </text>
    </comment>
    <comment ref="A79" authorId="1">
      <text>
        <r>
          <rPr>
            <b/>
            <sz val="9"/>
            <color indexed="81"/>
            <rFont val="Times New Roman"/>
            <family val="1"/>
            <charset val="204"/>
          </rPr>
          <t>Примечание:</t>
        </r>
        <r>
          <rPr>
            <sz val="9"/>
            <color indexed="81"/>
            <rFont val="Times New Roman"/>
            <family val="1"/>
            <charset val="204"/>
          </rPr>
          <t xml:space="preserve">
В разделе IV "Долгосрочные обязательства" приводится информация об обязательствах, погашение которых ожидается более чем через 12 месяцев после отчетной даты.
</t>
        </r>
      </text>
    </comment>
    <comment ref="H80" authorId="1">
      <text>
        <r>
          <rPr>
            <b/>
            <sz val="8"/>
            <color indexed="81"/>
            <rFont val="Times New Roman"/>
            <family val="1"/>
            <charset val="204"/>
          </rPr>
          <t>Примечание:</t>
        </r>
        <r>
          <rPr>
            <sz val="8"/>
            <color indexed="81"/>
            <rFont val="Times New Roman"/>
            <family val="1"/>
            <charset val="204"/>
          </rPr>
          <t xml:space="preserve">
 По статье "'Долгосрочные кредиты и займы" (строка 510) показываются учитываемые на счете 67 "Расчеты по долгосрочным кредитам и займам" обязательства по долгосрочным кредитам и займам, погашение которых ожидается более чем через 12 месяцев после отчетной даты.
</t>
        </r>
      </text>
    </comment>
    <comment ref="H81" authorId="1">
      <text>
        <r>
          <rPr>
            <b/>
            <sz val="9"/>
            <color indexed="81"/>
            <rFont val="Times New Roman"/>
            <family val="1"/>
            <charset val="204"/>
          </rPr>
          <t>Примечание:</t>
        </r>
        <r>
          <rPr>
            <sz val="9"/>
            <color indexed="81"/>
            <rFont val="Times New Roman"/>
            <family val="1"/>
            <charset val="204"/>
          </rPr>
          <t xml:space="preserve">
По статье "'Долгосрочные обязательства по лизинговым платежам" (строка 520)  показываются учитываемые на счете 76 "Расчеты с разными дебиторами и кредиторами" обязательства по лизинговым платежам, погашение которых ожидается более чем через 12 месяцев после отчетной даты.
</t>
        </r>
      </text>
    </comment>
    <comment ref="H82" authorId="1">
      <text>
        <r>
          <rPr>
            <b/>
            <sz val="9"/>
            <color indexed="81"/>
            <rFont val="Times New Roman"/>
            <family val="1"/>
            <charset val="204"/>
          </rPr>
          <t>Примечание:</t>
        </r>
        <r>
          <rPr>
            <sz val="9"/>
            <color indexed="81"/>
            <rFont val="Times New Roman"/>
            <family val="1"/>
            <charset val="204"/>
          </rPr>
          <t xml:space="preserve">
По статье "'Отложенные налоговые обязательства" (строка 530) показывается сальдо по счету 65 "Отложенные налоговые обязательства".
</t>
        </r>
      </text>
    </comment>
    <comment ref="H83" authorId="1">
      <text>
        <r>
          <rPr>
            <b/>
            <sz val="9"/>
            <color indexed="81"/>
            <rFont val="Times New Roman"/>
            <family val="1"/>
            <charset val="204"/>
          </rPr>
          <t>Примечание:</t>
        </r>
        <r>
          <rPr>
            <sz val="9"/>
            <color indexed="81"/>
            <rFont val="Times New Roman"/>
            <family val="1"/>
            <charset val="204"/>
          </rPr>
          <t xml:space="preserve">
По статье "'Доходы будущих периодов" (строка 540) показываются суммы доходов будущих периодов, учитываемых на счете 98 "Доходы будущих периодов" и подлежащих отнесению на доходы отчетного периода более чем через 12 месяцев после отчетной даты.
</t>
        </r>
      </text>
    </comment>
    <comment ref="H84" authorId="1">
      <text>
        <r>
          <rPr>
            <b/>
            <sz val="9"/>
            <color indexed="81"/>
            <rFont val="Times New Roman"/>
            <family val="1"/>
            <charset val="204"/>
          </rPr>
          <t>Примечание:</t>
        </r>
        <r>
          <rPr>
            <sz val="9"/>
            <color indexed="81"/>
            <rFont val="Times New Roman"/>
            <family val="1"/>
            <charset val="204"/>
          </rPr>
          <t xml:space="preserve">
По статье "'Резервы предстоящих платежей" (строка 550) показываются суммы резервов предстоящих платежей, учитываемых на счете 96 "Резервы предстоящих платежей" и подлежащих использованию более чем через 12 месяцев после отчетной даты.
</t>
        </r>
      </text>
    </comment>
    <comment ref="H85" authorId="1">
      <text>
        <r>
          <rPr>
            <b/>
            <sz val="8"/>
            <color indexed="81"/>
            <rFont val="Times New Roman"/>
            <family val="1"/>
            <charset val="204"/>
          </rPr>
          <t>Примечание:</t>
        </r>
        <r>
          <rPr>
            <sz val="8"/>
            <color indexed="81"/>
            <rFont val="Times New Roman"/>
            <family val="1"/>
            <charset val="204"/>
          </rPr>
          <t xml:space="preserve">
По статье "'Прочие долгосрочные обязательства" (строка 560) показываются обязательства, погашение которых ожидается более чем через 12 месяцев после отчетной даты, не показанные по строкам 510 - 550.
</t>
        </r>
      </text>
    </comment>
    <comment ref="A87" authorId="1">
      <text>
        <r>
          <rPr>
            <b/>
            <sz val="9"/>
            <color indexed="81"/>
            <rFont val="Times New Roman"/>
            <family val="1"/>
            <charset val="204"/>
          </rPr>
          <t>Примечание:</t>
        </r>
        <r>
          <rPr>
            <sz val="9"/>
            <color indexed="81"/>
            <rFont val="Times New Roman"/>
            <family val="1"/>
            <charset val="204"/>
          </rPr>
          <t xml:space="preserve">
В разделе V "Краткосрочные обязательства" приводится информация об обязательствах, погашение которых ожидается в течение 12 месяцев после отчетной даты.
</t>
        </r>
      </text>
    </comment>
    <comment ref="H88" authorId="1">
      <text>
        <r>
          <rPr>
            <b/>
            <sz val="9"/>
            <color indexed="81"/>
            <rFont val="Times New Roman"/>
            <family val="1"/>
            <charset val="204"/>
          </rPr>
          <t>Примечание:</t>
        </r>
        <r>
          <rPr>
            <sz val="9"/>
            <color indexed="81"/>
            <rFont val="Times New Roman"/>
            <family val="1"/>
            <charset val="204"/>
          </rPr>
          <t xml:space="preserve">
По статье "'Краткосрочные кредиты и займы" (строка 610) показываются обязательства по краткосрочным кредитам и займам, учитываемые на счете 66 "Расчеты по краткосрочным кредитам и займам".
</t>
        </r>
      </text>
    </comment>
    <comment ref="H89" authorId="1">
      <text>
        <r>
          <rPr>
            <b/>
            <sz val="9"/>
            <color indexed="81"/>
            <rFont val="Times New Roman"/>
            <family val="1"/>
            <charset val="204"/>
          </rPr>
          <t>Примечание:</t>
        </r>
        <r>
          <rPr>
            <sz val="9"/>
            <color indexed="81"/>
            <rFont val="Times New Roman"/>
            <family val="1"/>
            <charset val="204"/>
          </rPr>
          <t xml:space="preserve">
По статье"'Краткосрочная часть долгосрочных обязательств" (строка 620) показывается часть долгосрочных обязательств, учитываемых на счетах учета расчетов, погашение которой ожидается в течение 12 месяцев после отчетной даты, за исключением кредиторской задолженности, показанной по статье "Краткосрочная кредиторская задолженность" (строка 630).
</t>
        </r>
      </text>
    </comment>
    <comment ref="H90" authorId="1">
      <text>
        <r>
          <rPr>
            <b/>
            <sz val="9"/>
            <color indexed="81"/>
            <rFont val="Times New Roman"/>
            <family val="1"/>
            <charset val="204"/>
          </rPr>
          <t>Примечание:</t>
        </r>
        <r>
          <rPr>
            <sz val="9"/>
            <color indexed="81"/>
            <rFont val="Times New Roman"/>
            <family val="1"/>
            <charset val="204"/>
          </rPr>
          <t xml:space="preserve">
По статье "'Краткосрочная кредиторская задолженность" (строка 630) показывается кредиторская задолженность, учитываемая на счетах учета расчетов (за исключением обязательств, включенных в выбывающую группу, признанную предназначенной для реализации, и обязательств по кредитам и займам), погашение которой ожидается в течение 12 месяцев после отчетной даты.
</t>
        </r>
      </text>
    </comment>
    <comment ref="H92" authorId="3">
      <text>
        <r>
          <rPr>
            <b/>
            <sz val="9"/>
            <color indexed="81"/>
            <rFont val="Times New Roman"/>
            <family val="1"/>
            <charset val="204"/>
          </rPr>
          <t>Примечание:</t>
        </r>
        <r>
          <rPr>
            <sz val="9"/>
            <color indexed="81"/>
            <rFont val="Times New Roman"/>
            <family val="1"/>
            <charset val="204"/>
          </rPr>
          <t xml:space="preserve">
По строке 631 "поставщикам, подрядчикам, исполнителям" показывается кредиторская задолженность поставщикам, подрядчикам, исполнителям, учитываемая на счете 60 "Расчеты с поставщиками и подрядчиками".</t>
        </r>
        <r>
          <rPr>
            <sz val="9"/>
            <color indexed="81"/>
            <rFont val="Tahoma"/>
            <family val="2"/>
            <charset val="204"/>
          </rPr>
          <t xml:space="preserve">
</t>
        </r>
      </text>
    </comment>
    <comment ref="H93" authorId="3">
      <text>
        <r>
          <rPr>
            <b/>
            <sz val="9"/>
            <color indexed="81"/>
            <rFont val="Times New Roman"/>
            <family val="1"/>
            <charset val="204"/>
          </rPr>
          <t>Примечание:</t>
        </r>
        <r>
          <rPr>
            <sz val="9"/>
            <color indexed="81"/>
            <rFont val="Times New Roman"/>
            <family val="1"/>
            <charset val="204"/>
          </rPr>
          <t xml:space="preserve">
По строке 632 "по авансам полученным" показываются суммы полученных от покупателей и заказчиков предварительной оплаты, авансов, учитываемых на счете 62 "Расчеты с покупателями и заказчиками".</t>
        </r>
        <r>
          <rPr>
            <sz val="9"/>
            <color indexed="81"/>
            <rFont val="Tahoma"/>
            <family val="2"/>
            <charset val="204"/>
          </rPr>
          <t xml:space="preserve">
</t>
        </r>
      </text>
    </comment>
    <comment ref="H94" authorId="3">
      <text>
        <r>
          <rPr>
            <b/>
            <sz val="9"/>
            <color indexed="81"/>
            <rFont val="Times New Roman"/>
            <family val="1"/>
            <charset val="204"/>
          </rPr>
          <t>Примечание:</t>
        </r>
        <r>
          <rPr>
            <sz val="9"/>
            <color indexed="81"/>
            <rFont val="Times New Roman"/>
            <family val="1"/>
            <charset val="204"/>
          </rPr>
          <t xml:space="preserve">
По строке 633 "по налогам и сборам" показывается кредиторская задолженность по налогам и сборам, учитываемая на счете 68 "Расчеты по налогам и сборам".</t>
        </r>
        <r>
          <rPr>
            <sz val="9"/>
            <color indexed="81"/>
            <rFont val="Tahoma"/>
            <family val="2"/>
            <charset val="204"/>
          </rPr>
          <t xml:space="preserve">
</t>
        </r>
      </text>
    </comment>
    <comment ref="H95" authorId="3">
      <text>
        <r>
          <rPr>
            <b/>
            <sz val="9"/>
            <color indexed="81"/>
            <rFont val="Times New Roman"/>
            <family val="1"/>
            <charset val="204"/>
          </rPr>
          <t>Примечание:</t>
        </r>
        <r>
          <rPr>
            <sz val="9"/>
            <color indexed="81"/>
            <rFont val="Times New Roman"/>
            <family val="1"/>
            <charset val="204"/>
          </rPr>
          <t xml:space="preserve">
По строке 634 "показывается кредиторская задолженность по социальному страхованию и обеспечению, учитываемая на счете 69 "Расчеты по социальному страхованию и обеспечению".
</t>
        </r>
        <r>
          <rPr>
            <sz val="9"/>
            <color indexed="81"/>
            <rFont val="Tahoma"/>
            <family val="2"/>
            <charset val="204"/>
          </rPr>
          <t xml:space="preserve">
</t>
        </r>
      </text>
    </comment>
    <comment ref="H96" authorId="3">
      <text>
        <r>
          <rPr>
            <b/>
            <sz val="9"/>
            <color indexed="81"/>
            <rFont val="Times New Roman"/>
            <family val="1"/>
            <charset val="204"/>
          </rPr>
          <t>Примечание:</t>
        </r>
        <r>
          <rPr>
            <sz val="9"/>
            <color indexed="81"/>
            <rFont val="Times New Roman"/>
            <family val="1"/>
            <charset val="204"/>
          </rPr>
          <t xml:space="preserve">
По строке 635 "по оплате труда" показывается кредиторская задолженность перед работниками по оплате труда, учитываемая на счете 70 "Расчеты с персоналом по оплате труда", а также кредиторская задолженность перед работниками по начисленным, но не выплаченным в установленный срок суммам, учитываемая на счете 76 "Расчеты с разными дебиторами и кредиторами".</t>
        </r>
        <r>
          <rPr>
            <sz val="9"/>
            <color indexed="81"/>
            <rFont val="Tahoma"/>
            <family val="2"/>
            <charset val="204"/>
          </rPr>
          <t xml:space="preserve">
</t>
        </r>
      </text>
    </comment>
    <comment ref="H97" authorId="3">
      <text>
        <r>
          <rPr>
            <b/>
            <sz val="9"/>
            <color indexed="81"/>
            <rFont val="Times New Roman"/>
            <family val="1"/>
            <charset val="204"/>
          </rPr>
          <t>Примечание:</t>
        </r>
        <r>
          <rPr>
            <sz val="9"/>
            <color indexed="81"/>
            <rFont val="Times New Roman"/>
            <family val="1"/>
            <charset val="204"/>
          </rPr>
          <t xml:space="preserve">
По строке 636 "по лизинговым платежам" показывается кредиторская задолженность по лизинговым платежам, учитываемая на счете 76 "Расчеты с разными дебиторами и кредиторами".
</t>
        </r>
      </text>
    </comment>
    <comment ref="H98" authorId="3">
      <text>
        <r>
          <rPr>
            <b/>
            <sz val="9"/>
            <color indexed="81"/>
            <rFont val="Times New Roman"/>
            <family val="1"/>
            <charset val="204"/>
          </rPr>
          <t>Примечание:</t>
        </r>
        <r>
          <rPr>
            <sz val="9"/>
            <color indexed="81"/>
            <rFont val="Times New Roman"/>
            <family val="1"/>
            <charset val="204"/>
          </rPr>
          <t xml:space="preserve">
По строке 637 "собственнику имущества (учредителям, участникам)" показывается кредиторская задолженность перед собственником имущества (учредителями, участниками) по выплате дивидендов и других доходов от участия в уставном капитале организации, учитываемая на счетах 70 "Расчеты с персоналом по оплате труда", 75 "Расчеты с учредителями".</t>
        </r>
        <r>
          <rPr>
            <sz val="9"/>
            <color indexed="81"/>
            <rFont val="Tahoma"/>
            <family val="2"/>
            <charset val="204"/>
          </rPr>
          <t xml:space="preserve">
</t>
        </r>
      </text>
    </comment>
    <comment ref="H99" authorId="1">
      <text>
        <r>
          <rPr>
            <b/>
            <sz val="9"/>
            <color indexed="81"/>
            <rFont val="Times New Roman"/>
            <family val="1"/>
            <charset val="204"/>
          </rPr>
          <t>Примечание:</t>
        </r>
        <r>
          <rPr>
            <sz val="9"/>
            <color indexed="81"/>
            <rFont val="Times New Roman"/>
            <family val="1"/>
            <charset val="204"/>
          </rPr>
          <t xml:space="preserve">
По строке 638   показывается кредиторская задолженность, не показанная по строкам 631 - 637, в том числе кредиторская задолженность перед работниками, учитываемая на счетах 71 "Расчеты с подотчетными лицами", 73 "Расчеты с персоналом по прочим операциям".
</t>
        </r>
      </text>
    </comment>
    <comment ref="H100" authorId="1">
      <text>
        <r>
          <rPr>
            <b/>
            <sz val="9"/>
            <color indexed="81"/>
            <rFont val="Times New Roman"/>
            <family val="1"/>
            <charset val="204"/>
          </rPr>
          <t>Примечание:</t>
        </r>
        <r>
          <rPr>
            <sz val="9"/>
            <color indexed="81"/>
            <rFont val="Times New Roman"/>
            <family val="1"/>
            <charset val="204"/>
          </rPr>
          <t xml:space="preserve">
По статье "'Обязательства, предназначенные для реализации" (строка 640) показываются обязательства, включенные в выбывающую группу, признанную предназначенной для реализации, учитываемые на счете 76 "Расчеты с разными дебиторами и кредиторами".
</t>
        </r>
      </text>
    </comment>
    <comment ref="H101" authorId="1">
      <text>
        <r>
          <rPr>
            <b/>
            <sz val="9"/>
            <color indexed="81"/>
            <rFont val="Times New Roman"/>
            <family val="1"/>
            <charset val="204"/>
          </rPr>
          <t>Примечание:</t>
        </r>
        <r>
          <rPr>
            <sz val="9"/>
            <color indexed="81"/>
            <rFont val="Times New Roman"/>
            <family val="1"/>
            <charset val="204"/>
          </rPr>
          <t xml:space="preserve">
По статье "'Доходы будущих периодов" (строка 650)  показываются суммы доходов будущих периодов, учитываемых на счете 98 "Доходы будущих периодов" и подлежащих отнесению на доходы отчетного периода в течение 12 месяцев после отчетной даты.
</t>
        </r>
      </text>
    </comment>
    <comment ref="H102" authorId="1">
      <text>
        <r>
          <rPr>
            <b/>
            <sz val="9"/>
            <color indexed="81"/>
            <rFont val="Times New Roman"/>
            <family val="1"/>
            <charset val="204"/>
          </rPr>
          <t>Примечание:</t>
        </r>
        <r>
          <rPr>
            <sz val="9"/>
            <color indexed="81"/>
            <rFont val="Times New Roman"/>
            <family val="1"/>
            <charset val="204"/>
          </rPr>
          <t xml:space="preserve">
По статье "'Резервы предстоящих платежей" (строка 660) показываются суммы резервов предстоящих платежей, учитываемых на счете 96 "Резервы предстоящих платежей" и подлежащих использованию в течение 12 месяцев после отчетной даты.
</t>
        </r>
      </text>
    </comment>
    <comment ref="H103" authorId="1">
      <text>
        <r>
          <rPr>
            <b/>
            <sz val="9"/>
            <color indexed="81"/>
            <rFont val="Times New Roman"/>
            <family val="1"/>
            <charset val="204"/>
          </rPr>
          <t>Примечание:</t>
        </r>
        <r>
          <rPr>
            <sz val="9"/>
            <color indexed="81"/>
            <rFont val="Times New Roman"/>
            <family val="1"/>
            <charset val="204"/>
          </rPr>
          <t xml:space="preserve">
 По статье "Прочие краткосрочные обязательства" (строка 670)   показываются обязательства, погашение которых ожидается в течение 12 месяцев после отчетной даты, не показанные по строкам 610 - 660.
</t>
        </r>
      </text>
    </comment>
    <comment ref="A113" authorId="4">
      <text>
        <r>
          <rPr>
            <b/>
            <sz val="10"/>
            <color indexed="81"/>
            <rFont val="Trajan Pro"/>
            <family val="1"/>
          </rPr>
          <t>Примечание.</t>
        </r>
        <r>
          <rPr>
            <sz val="10"/>
            <color indexed="81"/>
            <rFont val="Trajan Pro"/>
            <family val="1"/>
          </rPr>
          <t xml:space="preserve">
введите дату в формате чч.мм.гггг</t>
        </r>
        <r>
          <rPr>
            <b/>
            <sz val="10"/>
            <color indexed="81"/>
            <rFont val="Tahoma"/>
            <family val="2"/>
            <charset val="204"/>
          </rPr>
          <t xml:space="preserve">
</t>
        </r>
      </text>
    </comment>
  </commentList>
</comments>
</file>

<file path=xl/comments2.xml><?xml version="1.0" encoding="utf-8"?>
<comments xmlns="http://schemas.openxmlformats.org/spreadsheetml/2006/main">
  <authors>
    <author>КонсульнатПлюс примечание</author>
    <author>Примечание</author>
    <author>КонсультантПлюс примечание</author>
  </authors>
  <commentList>
    <comment ref="G18" authorId="0">
      <text>
        <r>
          <rPr>
            <b/>
            <sz val="9"/>
            <color indexed="81"/>
            <rFont val="Times New Roman"/>
            <family val="1"/>
            <charset val="204"/>
          </rPr>
          <t>Примечание:</t>
        </r>
        <r>
          <rPr>
            <sz val="9"/>
            <color indexed="81"/>
            <rFont val="Times New Roman"/>
            <family val="1"/>
            <charset val="204"/>
          </rPr>
          <t xml:space="preserve">
В графе 3  показываются данные за отчетный период.
</t>
        </r>
      </text>
    </comment>
    <comment ref="K18" authorId="0">
      <text>
        <r>
          <rPr>
            <b/>
            <sz val="9"/>
            <color indexed="81"/>
            <rFont val="Times New Roman"/>
            <family val="1"/>
            <charset val="204"/>
          </rPr>
          <t>Примечание:</t>
        </r>
        <r>
          <rPr>
            <sz val="9"/>
            <color indexed="81"/>
            <rFont val="Times New Roman"/>
            <family val="1"/>
            <charset val="204"/>
          </rPr>
          <t xml:space="preserve">
В графе 4 показываются данные за период предыдущего года, аналогичный отчетному периоду</t>
        </r>
      </text>
    </comment>
    <comment ref="O19" authorId="0">
      <text>
        <r>
          <rPr>
            <b/>
            <sz val="9"/>
            <color indexed="81"/>
            <rFont val="Times New Roman"/>
            <family val="1"/>
            <charset val="204"/>
          </rPr>
          <t>Примечание:</t>
        </r>
        <r>
          <rPr>
            <sz val="9"/>
            <color indexed="81"/>
            <rFont val="Times New Roman"/>
            <family val="1"/>
            <charset val="204"/>
          </rPr>
          <t xml:space="preserve">
По строке 010  показывается выручка от реализации продукции, товаров, работ, услуг, учитываемая по кредиту субсчета 90-1 "Выручка от реализации продукции, товаров, работ, услуг", за вычетом:
- относящихся к этой выручке премий, бонусов, предоставленных покупателю (заказчику) к цене (стоимости), указанной в договоре;
- налогов и сборов, исчисляемых из выручки от реализации продукции, товаров, работ, услуг, показанной по статье "Выручка от реализации продукции, товаров, работ, услуг" (строка 010)
</t>
        </r>
      </text>
    </comment>
    <comment ref="O20" authorId="0">
      <text>
        <r>
          <rPr>
            <b/>
            <sz val="9"/>
            <color indexed="81"/>
            <rFont val="Times New Roman"/>
            <family val="1"/>
            <charset val="204"/>
          </rPr>
          <t>Примечание:</t>
        </r>
        <r>
          <rPr>
            <sz val="9"/>
            <color indexed="81"/>
            <rFont val="Times New Roman"/>
            <family val="1"/>
            <charset val="204"/>
          </rPr>
          <t xml:space="preserve">
По строке 020 показывается себестоимость реализованной продукции, товаров, работ, услуг, учитываемая по дебету субсчета 90-4 "Себестоимость реализованной продукции, товаров, работ, услуг". При этом имеются в виду продукция, товары, работы, услуги, выручка от реализации которых показана по строке 010.</t>
        </r>
      </text>
    </comment>
    <comment ref="O22" authorId="0">
      <text>
        <r>
          <rPr>
            <b/>
            <sz val="8"/>
            <color indexed="81"/>
            <rFont val="Times New Roman"/>
            <family val="1"/>
            <charset val="204"/>
          </rPr>
          <t>Примечание:</t>
        </r>
        <r>
          <rPr>
            <sz val="8"/>
            <color indexed="81"/>
            <rFont val="Times New Roman"/>
            <family val="1"/>
            <charset val="204"/>
          </rPr>
          <t xml:space="preserve">
По строке 040 показываются управленческие расходы, учитываемые по дебету счета 90 "Доходы и расходы по текущей деятельности" (субсчет 90-5 "Управленческие расходы")
</t>
        </r>
      </text>
    </comment>
    <comment ref="O23" authorId="0">
      <text>
        <r>
          <rPr>
            <b/>
            <sz val="9"/>
            <color indexed="81"/>
            <rFont val="Times New Roman"/>
            <family val="1"/>
            <charset val="204"/>
          </rPr>
          <t>Примечание:</t>
        </r>
        <r>
          <rPr>
            <sz val="9"/>
            <color indexed="81"/>
            <rFont val="Times New Roman"/>
            <family val="1"/>
            <charset val="204"/>
          </rPr>
          <t xml:space="preserve">
По строке 050 показываются расходы на реализацию, учитываемые по дебету счета 90 "Доходы и расходы по текущей деятельности" (субсчет 90-6 "Расходы на реализацию").
В состав расходов на реализацию включаются:
- организациями, осуществляющими промышленную и иную производственную деятельность, - расходы на реализацию, учитываемые на счете 44 "Расходы на реализацию" и списываемые в полной сумме при определении финансовых результатов в дебет счета 90 "Доходы и расходы по текущей деятельности" (субсчет 90-6 "Расходы на реализацию");
- организациями, осуществляющими торговую и торгово-производственную деятельность, - расходы на реализацию, учитываемые на счете 44 "Расходы на реализацию" (за вычетом управленческих расходов) и списываемые в полной сумме (за исключением транспортных затрат, связанных с приобретением товаров и относящихся к товарам, оставшимся на конец месяца нереализованными, если данные транспортные затраты не включаются в стоимость приобретения товаров) в дебет счета 90 "Доходы и расходы по текущей деятельности" (субсчет 90-6 "Расходы на реализацию")</t>
        </r>
      </text>
    </comment>
    <comment ref="O25" authorId="0">
      <text>
        <r>
          <rPr>
            <b/>
            <sz val="9"/>
            <color indexed="81"/>
            <rFont val="Times New Roman"/>
            <family val="1"/>
            <charset val="204"/>
          </rPr>
          <t>Примечание:</t>
        </r>
        <r>
          <rPr>
            <sz val="9"/>
            <color indexed="81"/>
            <rFont val="Times New Roman"/>
            <family val="1"/>
            <charset val="204"/>
          </rPr>
          <t xml:space="preserve">
По строке 070 показываются прочие доходы по текущей деятельности, учитываемые на счете 90 "Доходы и расходы по текущей деятельности", за вычетом налогов и сборов, исчисляемых от прочих доходов по текущей деятельности 
</t>
        </r>
      </text>
    </comment>
    <comment ref="O26" authorId="0">
      <text>
        <r>
          <rPr>
            <b/>
            <sz val="8"/>
            <color indexed="81"/>
            <rFont val="Times New Roman"/>
            <family val="1"/>
            <charset val="204"/>
          </rPr>
          <t>Примечание:</t>
        </r>
        <r>
          <rPr>
            <sz val="8"/>
            <color indexed="81"/>
            <rFont val="Times New Roman"/>
            <family val="1"/>
            <charset val="204"/>
          </rPr>
          <t xml:space="preserve">
По строке 080 показываются прочие расходы по текущей деятельности, учитываемые на счете 90 "Доходы и расходы по текущей деятельности"
</t>
        </r>
      </text>
    </comment>
    <comment ref="O28" authorId="0">
      <text>
        <r>
          <rPr>
            <b/>
            <sz val="9"/>
            <color indexed="81"/>
            <rFont val="Times New Roman"/>
            <family val="1"/>
            <charset val="204"/>
          </rPr>
          <t>КонсульнатПлюс примечание:</t>
        </r>
        <r>
          <rPr>
            <sz val="9"/>
            <color indexed="81"/>
            <rFont val="Times New Roman"/>
            <family val="1"/>
            <charset val="204"/>
          </rPr>
          <t xml:space="preserve">
 По строке 100 показываются доходы по инвестиционной деятельности, учитываемые по кредиту счета 91 "Прочие доходы и расходы" (субсчет 91-1 "Прочие доходы"), за вычетом учитываемых по дебету счета 91 "Прочие доходы и расходы" (субсчета 91-2 "Налог на добавленную стоимость", 91-3 "Прочие налоги и сборы, исчисляемые от прочих доходов") налогов и сборов, исчисляемых от доходов по инвестиционной деятельности, показанных по статье "Доходы по инвестиционной деятельности" (строка 100).
</t>
        </r>
      </text>
    </comment>
    <comment ref="O30" authorId="1">
      <text>
        <r>
          <rPr>
            <b/>
            <sz val="9"/>
            <color indexed="81"/>
            <rFont val="Times New Roman"/>
            <family val="1"/>
            <charset val="204"/>
          </rPr>
          <t>Примечание:</t>
        </r>
        <r>
          <rPr>
            <sz val="9"/>
            <color indexed="81"/>
            <rFont val="Times New Roman"/>
            <family val="1"/>
            <charset val="204"/>
          </rPr>
          <t xml:space="preserve">
 По статье "доходы от выбытия основных средств, нематериальных активов и других долгосрочных активов" (строка 101) показываются доходы от выбытия основных средств, нематериальных активов и других долгосрочных активов, учитываемые по кредиту счета 91 "Прочие доходы и расходы" за вычетом налогов и сборов, исчисленных из указанных доходов</t>
        </r>
        <r>
          <rPr>
            <sz val="9"/>
            <color indexed="81"/>
            <rFont val="Tahoma"/>
            <family val="2"/>
            <charset val="204"/>
          </rPr>
          <t xml:space="preserve">
</t>
        </r>
      </text>
    </comment>
    <comment ref="O31" authorId="1">
      <text>
        <r>
          <rPr>
            <b/>
            <sz val="9"/>
            <color indexed="81"/>
            <rFont val="Times New Roman"/>
            <family val="1"/>
            <charset val="204"/>
          </rPr>
          <t>Примечание:</t>
        </r>
        <r>
          <rPr>
            <sz val="9"/>
            <color indexed="81"/>
            <rFont val="Times New Roman"/>
            <family val="1"/>
            <charset val="204"/>
          </rPr>
          <t xml:space="preserve">
 По строке 102 "доходы от участия в уставных капиталах других организаций" отчета о прибылях и убытках показываются доходы от участия в уставном капитале других организаций, учитываемые по кредиту счета 91 "Прочие доходы и расходы" за минусом налогов и сборов, исчисленных организацией от данных доходов.
</t>
        </r>
        <r>
          <rPr>
            <sz val="9"/>
            <color indexed="81"/>
            <rFont val="Tahoma"/>
            <family val="2"/>
            <charset val="204"/>
          </rPr>
          <t xml:space="preserve">
</t>
        </r>
      </text>
    </comment>
    <comment ref="O32" authorId="1">
      <text>
        <r>
          <rPr>
            <b/>
            <sz val="9"/>
            <color indexed="81"/>
            <rFont val="Times New Roman"/>
            <family val="1"/>
            <charset val="204"/>
          </rPr>
          <t>Примечание:</t>
        </r>
        <r>
          <rPr>
            <sz val="9"/>
            <color indexed="81"/>
            <rFont val="Times New Roman"/>
            <family val="1"/>
            <charset val="204"/>
          </rPr>
          <t xml:space="preserve">
По строке 103 "проценты к получению" отчета о прибылях и убытках приводится информация об инвестиционных доходах организации в виде причитающихся ей процентов, отраженных по кредиту счета 91 "Прочие доходы и расходы" за минусом налогов и сборов, исчисленных организацией от данных процентов</t>
        </r>
        <r>
          <rPr>
            <sz val="9"/>
            <color indexed="81"/>
            <rFont val="Tahoma"/>
            <family val="2"/>
            <charset val="204"/>
          </rPr>
          <t xml:space="preserve">
</t>
        </r>
      </text>
    </comment>
    <comment ref="O33" authorId="1">
      <text>
        <r>
          <rPr>
            <b/>
            <sz val="9"/>
            <color indexed="81"/>
            <rFont val="Times New Roman"/>
            <family val="1"/>
            <charset val="204"/>
          </rPr>
          <t>Примечание:</t>
        </r>
        <r>
          <rPr>
            <sz val="9"/>
            <color indexed="81"/>
            <rFont val="Times New Roman"/>
            <family val="1"/>
            <charset val="204"/>
          </rPr>
          <t xml:space="preserve">
По строке 104 "прочие доходы по инвестиционной деятельности" показываются доходы по инвестиционной деятельности, учитываемые по кредиту счета 91 "Прочие доходы и расходы" и не отраженные по строкам 101 - 103 отчета о прибылях и убытках за вычетом налогов и сборов, исчисляемых от этих доходов</t>
        </r>
        <r>
          <rPr>
            <sz val="9"/>
            <color indexed="81"/>
            <rFont val="Tahoma"/>
            <family val="2"/>
            <charset val="204"/>
          </rPr>
          <t xml:space="preserve">
</t>
        </r>
      </text>
    </comment>
    <comment ref="O34" authorId="0">
      <text>
        <r>
          <rPr>
            <b/>
            <sz val="9"/>
            <color indexed="81"/>
            <rFont val="Times New Roman"/>
            <family val="1"/>
            <charset val="204"/>
          </rPr>
          <t>Примечание:</t>
        </r>
        <r>
          <rPr>
            <sz val="9"/>
            <color indexed="81"/>
            <rFont val="Times New Roman"/>
            <family val="1"/>
            <charset val="204"/>
          </rPr>
          <t xml:space="preserve">
По строке 110 показываются расходы по инвестиционной деятельности, учитываемые по дебету счета 91 "Прочие доходы и расходы"
</t>
        </r>
      </text>
    </comment>
    <comment ref="O38" authorId="0">
      <text>
        <r>
          <rPr>
            <b/>
            <sz val="9"/>
            <color indexed="81"/>
            <rFont val="Times New Roman"/>
            <family val="1"/>
            <charset val="204"/>
          </rPr>
          <t>Примечание:</t>
        </r>
        <r>
          <rPr>
            <sz val="9"/>
            <color indexed="81"/>
            <rFont val="Times New Roman"/>
            <family val="1"/>
            <charset val="204"/>
          </rPr>
          <t xml:space="preserve">
По строке 120 показываются доходы по финансовой деятельности, учитываемые по кредиту счета 91 "Прочие доходы и расходы" за вычетом налогов и сборов, исчисляемых от доходов по финансовой деятельности
</t>
        </r>
      </text>
    </comment>
    <comment ref="O42" authorId="0">
      <text>
        <r>
          <rPr>
            <b/>
            <sz val="8"/>
            <color indexed="81"/>
            <rFont val="Times New Roman"/>
            <family val="1"/>
            <charset val="204"/>
          </rPr>
          <t>Примечание:</t>
        </r>
        <r>
          <rPr>
            <sz val="8"/>
            <color indexed="81"/>
            <rFont val="Times New Roman"/>
            <family val="1"/>
            <charset val="204"/>
          </rPr>
          <t xml:space="preserve">
По строке 130 показываются расходы по финансовой деятельности, учитываемые по дебету счета 91 "Прочие доходы и расходы"
</t>
        </r>
      </text>
    </comment>
    <comment ref="O52" authorId="0">
      <text>
        <r>
          <rPr>
            <b/>
            <sz val="9"/>
            <color indexed="81"/>
            <rFont val="Times New Roman"/>
            <family val="1"/>
            <charset val="204"/>
          </rPr>
          <t>Примечание:</t>
        </r>
        <r>
          <rPr>
            <sz val="9"/>
            <color indexed="81"/>
            <rFont val="Times New Roman"/>
            <family val="1"/>
            <charset val="204"/>
          </rPr>
          <t xml:space="preserve">
По строке 160 показывается сумма налога на прибыль, исчисляемого из прибыли (дохода) организации за отчетный период в соответствии с законодательством, отражаемая в бухгалтерском учете по дебету счета 99 "Прибыли и убытки" и кредиту счета 68 "Расчеты по налогам и сборам".
</t>
        </r>
      </text>
    </comment>
    <comment ref="O53" authorId="0">
      <text>
        <r>
          <rPr>
            <b/>
            <sz val="9"/>
            <color indexed="81"/>
            <rFont val="Times New Roman"/>
            <family val="1"/>
            <charset val="204"/>
          </rPr>
          <t>Примечание:</t>
        </r>
        <r>
          <rPr>
            <sz val="9"/>
            <color indexed="81"/>
            <rFont val="Times New Roman"/>
            <family val="1"/>
            <charset val="204"/>
          </rPr>
          <t xml:space="preserve">
По строке 170 показывается сумма изменения отложенных
налоговых активов за отчетный период, определяемая как
разница между оборотами по дебету и кредиту счета 09 
"Отложенные налоговые активы" за отчетный период.</t>
        </r>
      </text>
    </comment>
    <comment ref="O54" authorId="0">
      <text>
        <r>
          <rPr>
            <b/>
            <sz val="9"/>
            <color indexed="81"/>
            <rFont val="Times New Roman"/>
            <family val="1"/>
            <charset val="204"/>
          </rPr>
          <t>Примечание:</t>
        </r>
        <r>
          <rPr>
            <sz val="9"/>
            <color indexed="81"/>
            <rFont val="Times New Roman"/>
            <family val="1"/>
            <charset val="204"/>
          </rPr>
          <t xml:space="preserve">
По строке 180 показывается сумма изменения отложенных
налоговых обязательств за отчетный период, определяемая
как разница между оборотами по дебету и кредиту счета 65
"Отложенные налоговые обязательства" за отчетный период.</t>
        </r>
      </text>
    </comment>
    <comment ref="O55" authorId="0">
      <text>
        <r>
          <rPr>
            <b/>
            <sz val="9"/>
            <color indexed="81"/>
            <rFont val="Times New Roman"/>
            <family val="1"/>
            <charset val="204"/>
          </rPr>
          <t>Примечание:</t>
        </r>
        <r>
          <rPr>
            <sz val="9"/>
            <color indexed="81"/>
            <rFont val="Times New Roman"/>
            <family val="1"/>
            <charset val="204"/>
          </rPr>
          <t xml:space="preserve">
По строке 190 показывается сумма налогов (кроме налога
на прибыль) и сборов, исчисляемых из прибыли (дохода)
организации за отчетный период в соответствии с налоговым
законодательством, отражаемая в бухгалтерском учете по
дебету счета 99 "Прибыли и убытки" и кредиту счета 68
"Расчеты по налогам и сборам".</t>
        </r>
      </text>
    </comment>
    <comment ref="O56" authorId="2">
      <text>
        <r>
          <rPr>
            <b/>
            <sz val="9"/>
            <color indexed="81"/>
            <rFont val="Times New Roman"/>
            <family val="1"/>
            <charset val="204"/>
          </rPr>
          <t>Примечание:</t>
        </r>
        <r>
          <rPr>
            <sz val="9"/>
            <color indexed="81"/>
            <rFont val="Times New Roman"/>
            <family val="1"/>
            <charset val="204"/>
          </rPr>
          <t xml:space="preserve">
По строке 200 показывается сумма платежей, исчисляемых из прибыли (дохода) (кроме налогов и сборов, исчисляемых из прибыли (дохода)) организации за отчетный период в соответствии с законодательством, отражаемая в бухгалтерском учете по дебету счета 99 "Прибыли и убытки" и кредиту счета 68 "Расчеты по налогам и сборам" и других счетов</t>
        </r>
      </text>
    </comment>
    <comment ref="O58" authorId="0">
      <text>
        <r>
          <rPr>
            <b/>
            <sz val="9"/>
            <color indexed="81"/>
            <rFont val="Times New Roman"/>
            <family val="1"/>
            <charset val="204"/>
          </rPr>
          <t>Примечание:</t>
        </r>
        <r>
          <rPr>
            <sz val="9"/>
            <color indexed="81"/>
            <rFont val="Times New Roman"/>
            <family val="1"/>
            <charset val="204"/>
          </rPr>
          <t xml:space="preserve">
 По статье "Результат от переоценки долгосрочных активов, не включаемый в чистую прибыль (убыток)" (строка 220) показывается сумма изменения стоимости основных средств, нематериальных активов и других долгосрочных активов за отчетный период в результате переоценки в соответствии с законодательством, учитываемого на счете 83 "Добавочный капитал".
</t>
        </r>
      </text>
    </comment>
    <comment ref="O59" authorId="0">
      <text>
        <r>
          <rPr>
            <b/>
            <sz val="9"/>
            <color indexed="81"/>
            <rFont val="Times New Roman"/>
            <family val="1"/>
            <charset val="204"/>
          </rPr>
          <t>Примечание:</t>
        </r>
        <r>
          <rPr>
            <sz val="9"/>
            <color indexed="81"/>
            <rFont val="Times New Roman"/>
            <family val="1"/>
            <charset val="204"/>
          </rPr>
          <t xml:space="preserve">
 По статье "Результат от прочих операций, не включаемый в чистую прибыль (убыток)" (строка 230) показывается результат от операций, не включаемый в чистую прибыль (убыток) за отчетный период, за исключением результата от переоценки долгосрочных активов, показанного по статье "Результат от переоценки долгосрочных активов, не включаемый в чистую прибыль (убыток)" (строка 220).
</t>
        </r>
      </text>
    </comment>
    <comment ref="O61" authorId="0">
      <text>
        <r>
          <rPr>
            <b/>
            <sz val="9"/>
            <color indexed="81"/>
            <rFont val="Times New Roman"/>
            <family val="1"/>
            <charset val="204"/>
          </rPr>
          <t>Примечание:</t>
        </r>
        <r>
          <rPr>
            <sz val="9"/>
            <color indexed="81"/>
            <rFont val="Times New Roman"/>
            <family val="1"/>
            <charset val="204"/>
          </rPr>
          <t xml:space="preserve">
По статье "Базовая прибыль (убыток) на акцию" (строка 250) показывается сумма базовой прибыли (убытка) на акцию.
</t>
        </r>
      </text>
    </comment>
    <comment ref="O62" authorId="0">
      <text>
        <r>
          <rPr>
            <b/>
            <sz val="9"/>
            <color indexed="81"/>
            <rFont val="Times New Roman"/>
            <family val="1"/>
            <charset val="204"/>
          </rPr>
          <t>Примечание:</t>
        </r>
        <r>
          <rPr>
            <sz val="9"/>
            <color indexed="81"/>
            <rFont val="Times New Roman"/>
            <family val="1"/>
            <charset val="204"/>
          </rPr>
          <t xml:space="preserve">
По статье "Разводненная прибыль (убыток) на акцию" (строка 260) показывается сумма разводненной прибыли (убытка) на акцию.
</t>
        </r>
      </text>
    </comment>
  </commentList>
</comments>
</file>

<file path=xl/comments3.xml><?xml version="1.0" encoding="utf-8"?>
<comments xmlns="http://schemas.openxmlformats.org/spreadsheetml/2006/main">
  <authors>
    <author>Автор</author>
    <author>КонсульнатПлюс примечание</author>
    <author>КонсультантПлюс примечание</author>
  </authors>
  <commentList>
    <comment ref="E18" authorId="0">
      <text>
        <r>
          <rPr>
            <b/>
            <sz val="9"/>
            <color indexed="81"/>
            <rFont val="Times New Roman"/>
            <family val="1"/>
            <charset val="204"/>
          </rPr>
          <t>Примечание:</t>
        </r>
        <r>
          <rPr>
            <sz val="9"/>
            <color indexed="81"/>
            <rFont val="Times New Roman"/>
            <family val="1"/>
            <charset val="204"/>
          </rPr>
          <t xml:space="preserve">
показывается сальдо по счетам 80, 81,82,83,84,75 на конец года, </t>
        </r>
        <r>
          <rPr>
            <u/>
            <sz val="9"/>
            <color indexed="81"/>
            <rFont val="Times New Roman"/>
            <family val="1"/>
            <charset val="204"/>
          </rPr>
          <t>предшествующего предыдущему году</t>
        </r>
        <r>
          <rPr>
            <sz val="9"/>
            <color indexed="81"/>
            <rFont val="Times New Roman"/>
            <family val="1"/>
            <charset val="204"/>
          </rPr>
          <t xml:space="preserve">
</t>
        </r>
      </text>
    </comment>
    <comment ref="E19" authorId="1">
      <text>
        <r>
          <rPr>
            <b/>
            <sz val="8"/>
            <color indexed="81"/>
            <rFont val="Times New Roman"/>
            <family val="1"/>
            <charset val="204"/>
          </rPr>
          <t>Примечание:</t>
        </r>
        <r>
          <rPr>
            <sz val="8"/>
            <color indexed="81"/>
            <rFont val="Times New Roman"/>
            <family val="1"/>
            <charset val="204"/>
          </rPr>
          <t xml:space="preserve">
 По строке 020 показываются изменения величины собственного капитала организации в целом и по каждой статье в отдельности в связи с внесением изменений в учетную политику.</t>
        </r>
      </text>
    </comment>
    <comment ref="E20" authorId="1">
      <text>
        <r>
          <rPr>
            <b/>
            <sz val="8"/>
            <color indexed="81"/>
            <rFont val="Times New Roman"/>
            <family val="1"/>
            <charset val="204"/>
          </rPr>
          <t>Примечание:</t>
        </r>
        <r>
          <rPr>
            <sz val="8"/>
            <color indexed="81"/>
            <rFont val="Times New Roman"/>
            <family val="1"/>
            <charset val="204"/>
          </rPr>
          <t xml:space="preserve">
По строке 030 показываются изменения величины собственного капитала организации в целом и по каждой статье в отдельности в связи с исправлением ошибок.
</t>
        </r>
      </text>
    </comment>
    <comment ref="E22" authorId="0">
      <text>
        <r>
          <rPr>
            <b/>
            <sz val="9"/>
            <color indexed="81"/>
            <rFont val="Times New Roman"/>
            <family val="1"/>
            <charset val="204"/>
          </rPr>
          <t>Примечание:</t>
        </r>
        <r>
          <rPr>
            <sz val="9"/>
            <color indexed="81"/>
            <rFont val="Times New Roman"/>
            <family val="1"/>
            <charset val="204"/>
          </rPr>
          <t xml:space="preserve">
показывается скорректированное сальдо по счетам 80,81,82,83,84,75 на конец года, </t>
        </r>
        <r>
          <rPr>
            <u/>
            <sz val="9"/>
            <color indexed="81"/>
            <rFont val="Times New Roman"/>
            <family val="1"/>
            <charset val="204"/>
          </rPr>
          <t xml:space="preserve">предшествующего предыдущему году,  </t>
        </r>
        <r>
          <rPr>
            <sz val="9"/>
            <color indexed="81"/>
            <rFont val="Times New Roman"/>
            <family val="1"/>
            <charset val="204"/>
          </rPr>
          <t>скорректированное в связи с изменением учетной политики и исправлением ошибок.</t>
        </r>
        <r>
          <rPr>
            <u/>
            <sz val="9"/>
            <color indexed="81"/>
            <rFont val="Times New Roman"/>
            <family val="1"/>
            <charset val="204"/>
          </rPr>
          <t xml:space="preserve">
</t>
        </r>
      </text>
    </comment>
    <comment ref="E24" authorId="0">
      <text>
        <r>
          <rPr>
            <b/>
            <sz val="9"/>
            <color indexed="81"/>
            <rFont val="Times New Roman"/>
            <family val="1"/>
            <charset val="204"/>
          </rPr>
          <t>Примечание:</t>
        </r>
        <r>
          <rPr>
            <sz val="9"/>
            <color indexed="81"/>
            <rFont val="Times New Roman"/>
            <family val="1"/>
            <charset val="204"/>
          </rPr>
          <t xml:space="preserve">
показываются суммы увеличения собственного капитала в целом и по каждой статье в отдельности </t>
        </r>
        <r>
          <rPr>
            <u/>
            <sz val="9"/>
            <color indexed="81"/>
            <rFont val="Times New Roman"/>
            <family val="1"/>
            <charset val="204"/>
          </rPr>
          <t>за период предыдущего года</t>
        </r>
        <r>
          <rPr>
            <sz val="9"/>
            <color indexed="81"/>
            <rFont val="Times New Roman"/>
            <family val="1"/>
            <charset val="204"/>
          </rPr>
          <t xml:space="preserve">, аналогичный отчетному периоду.
</t>
        </r>
      </text>
    </comment>
    <comment ref="E36" authorId="1">
      <text>
        <r>
          <rPr>
            <b/>
            <sz val="8"/>
            <color indexed="81"/>
            <rFont val="Times New Roman"/>
            <family val="1"/>
            <charset val="204"/>
          </rPr>
          <t>КонсульнатПлюс примечание:</t>
        </r>
        <r>
          <rPr>
            <sz val="8"/>
            <color indexed="81"/>
            <rFont val="Times New Roman"/>
            <family val="1"/>
            <charset val="204"/>
          </rPr>
          <t xml:space="preserve">
показываются суммы уменьшения собственного капитала в целом и по каждой статье в отдельности за период </t>
        </r>
        <r>
          <rPr>
            <u/>
            <sz val="8"/>
            <color indexed="81"/>
            <rFont val="Times New Roman"/>
            <family val="1"/>
            <charset val="204"/>
          </rPr>
          <t>предыдущего года, аналогичный отчетному периоду.</t>
        </r>
        <r>
          <rPr>
            <sz val="8"/>
            <color indexed="81"/>
            <rFont val="Times New Roman"/>
            <family val="1"/>
            <charset val="204"/>
          </rPr>
          <t xml:space="preserve">
</t>
        </r>
      </text>
    </comment>
    <comment ref="E49" authorId="0">
      <text>
        <r>
          <rPr>
            <b/>
            <sz val="9"/>
            <color indexed="81"/>
            <rFont val="Times New Roman"/>
            <family val="1"/>
            <charset val="204"/>
          </rPr>
          <t>Примечание:</t>
        </r>
        <r>
          <rPr>
            <sz val="9"/>
            <color indexed="81"/>
            <rFont val="Times New Roman"/>
            <family val="1"/>
            <charset val="204"/>
          </rPr>
          <t xml:space="preserve">
показываются суммы изменения уставного капитала, не приводящего к изменению величины собственного капитала в целом, за период </t>
        </r>
        <r>
          <rPr>
            <u/>
            <sz val="9"/>
            <color indexed="81"/>
            <rFont val="Times New Roman"/>
            <family val="1"/>
            <charset val="204"/>
          </rPr>
          <t xml:space="preserve">предыдущего года, </t>
        </r>
        <r>
          <rPr>
            <sz val="9"/>
            <color indexed="81"/>
            <rFont val="Times New Roman"/>
            <family val="1"/>
            <charset val="204"/>
          </rPr>
          <t xml:space="preserve">аналогичный отчетному периоду.
</t>
        </r>
        <r>
          <rPr>
            <u/>
            <sz val="9"/>
            <color indexed="81"/>
            <rFont val="Times New Roman"/>
            <family val="1"/>
            <charset val="204"/>
          </rPr>
          <t xml:space="preserve">
</t>
        </r>
        <r>
          <rPr>
            <sz val="9"/>
            <color indexed="81"/>
            <rFont val="Times New Roman"/>
            <family val="1"/>
            <charset val="204"/>
          </rPr>
          <t xml:space="preserve">
</t>
        </r>
      </text>
    </comment>
    <comment ref="E50" authorId="0">
      <text>
        <r>
          <rPr>
            <b/>
            <sz val="9"/>
            <color indexed="81"/>
            <rFont val="Times New Roman"/>
            <family val="1"/>
            <charset val="204"/>
          </rPr>
          <t>Примечание:</t>
        </r>
        <r>
          <rPr>
            <sz val="9"/>
            <color indexed="81"/>
            <rFont val="Times New Roman"/>
            <family val="1"/>
            <charset val="204"/>
          </rPr>
          <t xml:space="preserve">
показываются суммы изменения резервного капитала, не приводящего к изменению величины собственного капитала в целом, за период предыдущего года, аналогичный отчетному периоду.
</t>
        </r>
        <r>
          <rPr>
            <u/>
            <sz val="9"/>
            <color indexed="81"/>
            <rFont val="Times New Roman"/>
            <family val="1"/>
            <charset val="204"/>
          </rPr>
          <t xml:space="preserve">
</t>
        </r>
        <r>
          <rPr>
            <sz val="9"/>
            <color indexed="81"/>
            <rFont val="Times New Roman"/>
            <family val="1"/>
            <charset val="204"/>
          </rPr>
          <t xml:space="preserve">
</t>
        </r>
      </text>
    </comment>
    <comment ref="E51" authorId="0">
      <text>
        <r>
          <rPr>
            <b/>
            <sz val="9"/>
            <color indexed="81"/>
            <rFont val="Times New Roman"/>
            <family val="1"/>
            <charset val="204"/>
          </rPr>
          <t>Примечание:</t>
        </r>
        <r>
          <rPr>
            <sz val="9"/>
            <color indexed="81"/>
            <rFont val="Times New Roman"/>
            <family val="1"/>
            <charset val="204"/>
          </rPr>
          <t xml:space="preserve">
 показываются суммы изменения добавочного капитала, не приводящего к изменению величины собственного капитала в целом, за период предыдущего года, аналогичный отчетному периоду.
</t>
        </r>
        <r>
          <rPr>
            <u/>
            <sz val="9"/>
            <color indexed="81"/>
            <rFont val="Times New Roman"/>
            <family val="1"/>
            <charset val="204"/>
          </rPr>
          <t xml:space="preserve">
</t>
        </r>
        <r>
          <rPr>
            <sz val="9"/>
            <color indexed="81"/>
            <rFont val="Times New Roman"/>
            <family val="1"/>
            <charset val="204"/>
          </rPr>
          <t xml:space="preserve">
</t>
        </r>
      </text>
    </comment>
    <comment ref="E52" authorId="0">
      <text>
        <r>
          <rPr>
            <b/>
            <sz val="9"/>
            <color indexed="81"/>
            <rFont val="Times New Roman"/>
            <family val="1"/>
            <charset val="204"/>
          </rPr>
          <t>Примечание:</t>
        </r>
        <r>
          <rPr>
            <sz val="9"/>
            <color indexed="81"/>
            <rFont val="Times New Roman"/>
            <family val="1"/>
            <charset val="204"/>
          </rPr>
          <t xml:space="preserve">
 показывается сальдо по счетам 80 , 75 (субсчет 75-1), 81, 82 , 83, 84 , 99 на </t>
        </r>
        <r>
          <rPr>
            <u/>
            <sz val="9"/>
            <color indexed="81"/>
            <rFont val="Times New Roman"/>
            <family val="1"/>
            <charset val="204"/>
          </rPr>
          <t>конец периода предыдущего года</t>
        </r>
        <r>
          <rPr>
            <sz val="9"/>
            <color indexed="81"/>
            <rFont val="Times New Roman"/>
            <family val="1"/>
            <charset val="204"/>
          </rPr>
          <t xml:space="preserve">, аналогичного отчетному периоду.
</t>
        </r>
        <r>
          <rPr>
            <u/>
            <sz val="9"/>
            <color indexed="81"/>
            <rFont val="Times New Roman"/>
            <family val="1"/>
            <charset val="204"/>
          </rPr>
          <t xml:space="preserve">
</t>
        </r>
        <r>
          <rPr>
            <sz val="9"/>
            <color indexed="81"/>
            <rFont val="Times New Roman"/>
            <family val="1"/>
            <charset val="204"/>
          </rPr>
          <t xml:space="preserve">
</t>
        </r>
      </text>
    </comment>
    <comment ref="E53" authorId="0">
      <text>
        <r>
          <rPr>
            <b/>
            <sz val="9"/>
            <color indexed="81"/>
            <rFont val="Times New Roman"/>
            <family val="1"/>
            <charset val="204"/>
          </rPr>
          <t>Примечание:</t>
        </r>
        <r>
          <rPr>
            <sz val="9"/>
            <color indexed="81"/>
            <rFont val="Times New Roman"/>
            <family val="1"/>
            <charset val="204"/>
          </rPr>
          <t xml:space="preserve">
показывается сальдо по счетам 80, 75  (субсчет 75-1 ), 81 , 82, 83, 84 </t>
        </r>
        <r>
          <rPr>
            <u/>
            <sz val="9"/>
            <color indexed="81"/>
            <rFont val="Times New Roman"/>
            <family val="1"/>
            <charset val="204"/>
          </rPr>
          <t xml:space="preserve"> на конец предыдущего года</t>
        </r>
        <r>
          <rPr>
            <sz val="9"/>
            <color indexed="81"/>
            <rFont val="Times New Roman"/>
            <family val="1"/>
            <charset val="204"/>
          </rPr>
          <t xml:space="preserve">.
</t>
        </r>
      </text>
    </comment>
    <comment ref="E56" authorId="0">
      <text>
        <r>
          <rPr>
            <b/>
            <sz val="9"/>
            <color indexed="81"/>
            <rFont val="Times New Roman"/>
            <family val="1"/>
            <charset val="204"/>
          </rPr>
          <t>Примечание:</t>
        </r>
        <r>
          <rPr>
            <sz val="9"/>
            <color indexed="81"/>
            <rFont val="Times New Roman"/>
            <family val="1"/>
            <charset val="204"/>
          </rPr>
          <t xml:space="preserve">
показывается скорректированный остаток на конец </t>
        </r>
        <r>
          <rPr>
            <u/>
            <sz val="9"/>
            <color indexed="81"/>
            <rFont val="Times New Roman"/>
            <family val="1"/>
            <charset val="204"/>
          </rPr>
          <t>предыдущего года</t>
        </r>
      </text>
    </comment>
    <comment ref="F56" authorId="2">
      <text>
        <r>
          <rPr>
            <b/>
            <sz val="9"/>
            <color indexed="81"/>
            <rFont val="Times New Roman"/>
            <family val="1"/>
            <charset val="204"/>
          </rPr>
          <t>Примечание:</t>
        </r>
        <r>
          <rPr>
            <sz val="9"/>
            <color indexed="81"/>
            <rFont val="Times New Roman"/>
            <family val="1"/>
            <charset val="204"/>
          </rPr>
          <t xml:space="preserve">
Значение перенесено из стр. 410 
гр. 4 Баланса</t>
        </r>
      </text>
    </comment>
    <comment ref="G56" authorId="2">
      <text>
        <r>
          <rPr>
            <b/>
            <sz val="9"/>
            <color indexed="81"/>
            <rFont val="Times New Roman"/>
            <family val="1"/>
            <charset val="204"/>
          </rPr>
          <t>Примечание:</t>
        </r>
        <r>
          <rPr>
            <sz val="9"/>
            <color indexed="81"/>
            <rFont val="Times New Roman"/>
            <family val="1"/>
            <charset val="204"/>
          </rPr>
          <t xml:space="preserve">
Значение перенесено из стр. 420 
гр. 4 Баланса </t>
        </r>
      </text>
    </comment>
    <comment ref="I56" authorId="2">
      <text>
        <r>
          <rPr>
            <b/>
            <sz val="9"/>
            <color indexed="81"/>
            <rFont val="Times New Roman"/>
            <family val="1"/>
            <charset val="204"/>
          </rPr>
          <t>Примечание:</t>
        </r>
        <r>
          <rPr>
            <sz val="9"/>
            <color indexed="81"/>
            <rFont val="Times New Roman"/>
            <family val="1"/>
            <charset val="204"/>
          </rPr>
          <t xml:space="preserve">
Значение перенесено из стр. 430 
гр. 4 Баланса</t>
        </r>
      </text>
    </comment>
    <comment ref="J56" authorId="2">
      <text>
        <r>
          <rPr>
            <b/>
            <sz val="9"/>
            <color indexed="81"/>
            <rFont val="Times New Roman"/>
            <family val="1"/>
            <charset val="204"/>
          </rPr>
          <t>Примечание:</t>
        </r>
        <r>
          <rPr>
            <sz val="9"/>
            <color indexed="81"/>
            <rFont val="Times New Roman"/>
            <family val="1"/>
            <charset val="204"/>
          </rPr>
          <t xml:space="preserve">
Значение перенесено из стр. 440 
гр. 4 Баланса</t>
        </r>
      </text>
    </comment>
    <comment ref="K56" authorId="2">
      <text>
        <r>
          <rPr>
            <b/>
            <sz val="9"/>
            <color indexed="81"/>
            <rFont val="Times New Roman"/>
            <family val="1"/>
            <charset val="204"/>
          </rPr>
          <t>Примечание:</t>
        </r>
        <r>
          <rPr>
            <sz val="9"/>
            <color indexed="81"/>
            <rFont val="Times New Roman"/>
            <family val="1"/>
            <charset val="204"/>
          </rPr>
          <t xml:space="preserve">
Значение перенесено из стр. 450 
гр. 4 Баланса</t>
        </r>
      </text>
    </comment>
    <comment ref="L56" authorId="2">
      <text>
        <r>
          <rPr>
            <b/>
            <sz val="9"/>
            <color indexed="81"/>
            <rFont val="Times New Roman"/>
            <family val="1"/>
            <charset val="204"/>
          </rPr>
          <t>Примечание:</t>
        </r>
        <r>
          <rPr>
            <sz val="9"/>
            <color indexed="81"/>
            <rFont val="Times New Roman"/>
            <family val="1"/>
            <charset val="204"/>
          </rPr>
          <t xml:space="preserve">
Значение перенесено из стр. 460
гр. 4 Баланса</t>
        </r>
      </text>
    </comment>
    <comment ref="M56" authorId="2">
      <text>
        <r>
          <rPr>
            <b/>
            <sz val="8"/>
            <color indexed="81"/>
            <rFont val="Times New Roman"/>
            <family val="1"/>
            <charset val="204"/>
          </rPr>
          <t>Примечание:</t>
        </r>
        <r>
          <rPr>
            <sz val="8"/>
            <color indexed="81"/>
            <rFont val="Times New Roman"/>
            <family val="1"/>
            <charset val="204"/>
          </rPr>
          <t xml:space="preserve">
Значение перенесено из стр. 470
гр. 4 Баланса </t>
        </r>
      </text>
    </comment>
    <comment ref="E59" authorId="0">
      <text>
        <r>
          <rPr>
            <b/>
            <sz val="10"/>
            <color indexed="81"/>
            <rFont val="Times New Roman"/>
            <family val="1"/>
            <charset val="204"/>
          </rPr>
          <t>Примечание:</t>
        </r>
        <r>
          <rPr>
            <sz val="10"/>
            <color indexed="81"/>
            <rFont val="Times New Roman"/>
            <family val="1"/>
            <charset val="204"/>
          </rPr>
          <t xml:space="preserve">
показываются данные за отчетный период.
</t>
        </r>
      </text>
    </comment>
    <comment ref="E86" authorId="0">
      <text>
        <r>
          <rPr>
            <b/>
            <sz val="9"/>
            <color indexed="81"/>
            <rFont val="Times New Roman"/>
            <family val="1"/>
            <charset val="204"/>
          </rPr>
          <t>Примечание:</t>
        </r>
        <r>
          <rPr>
            <sz val="9"/>
            <color indexed="81"/>
            <rFont val="Times New Roman"/>
            <family val="1"/>
            <charset val="204"/>
          </rPr>
          <t xml:space="preserve">
показывается сальдо по счетам 80, 75, (субсчет 75-1 ), 81, 82, 83, 84", 99 
 на </t>
        </r>
        <r>
          <rPr>
            <u/>
            <sz val="9"/>
            <color indexed="81"/>
            <rFont val="Times New Roman"/>
            <family val="1"/>
            <charset val="204"/>
          </rPr>
          <t>конец отчетного периода.</t>
        </r>
        <r>
          <rPr>
            <sz val="9"/>
            <color indexed="81"/>
            <rFont val="Times New Roman"/>
            <family val="1"/>
            <charset val="204"/>
          </rPr>
          <t xml:space="preserve">
</t>
        </r>
      </text>
    </comment>
    <comment ref="F86" authorId="1">
      <text>
        <r>
          <rPr>
            <b/>
            <sz val="9"/>
            <color indexed="81"/>
            <rFont val="Times New Roman"/>
            <family val="1"/>
            <charset val="204"/>
          </rPr>
          <t>Примечание:</t>
        </r>
        <r>
          <rPr>
            <sz val="9"/>
            <color indexed="81"/>
            <rFont val="Times New Roman"/>
            <family val="1"/>
            <charset val="204"/>
          </rPr>
          <t xml:space="preserve">
Значение перенесено из стр. 410 гр. 3 Баланса</t>
        </r>
      </text>
    </comment>
    <comment ref="G86" authorId="1">
      <text>
        <r>
          <rPr>
            <b/>
            <sz val="9"/>
            <color indexed="81"/>
            <rFont val="Times New Roman"/>
            <family val="1"/>
            <charset val="204"/>
          </rPr>
          <t>Примечание:</t>
        </r>
        <r>
          <rPr>
            <sz val="9"/>
            <color indexed="81"/>
            <rFont val="Times New Roman"/>
            <family val="1"/>
            <charset val="204"/>
          </rPr>
          <t xml:space="preserve">
Значение перенесено из стр. 420 гр. 3 Баланса</t>
        </r>
      </text>
    </comment>
    <comment ref="I86" authorId="1">
      <text>
        <r>
          <rPr>
            <b/>
            <sz val="9"/>
            <color indexed="81"/>
            <rFont val="Times New Roman"/>
            <family val="1"/>
            <charset val="204"/>
          </rPr>
          <t>Примечание:</t>
        </r>
        <r>
          <rPr>
            <sz val="9"/>
            <color indexed="81"/>
            <rFont val="Times New Roman"/>
            <family val="1"/>
            <charset val="204"/>
          </rPr>
          <t xml:space="preserve">
Значение перенесено из стр. 430 гр. 3 Баланса</t>
        </r>
      </text>
    </comment>
    <comment ref="J86" authorId="1">
      <text>
        <r>
          <rPr>
            <b/>
            <sz val="9"/>
            <color indexed="81"/>
            <rFont val="Times New Roman"/>
            <family val="1"/>
            <charset val="204"/>
          </rPr>
          <t>Примечание:</t>
        </r>
        <r>
          <rPr>
            <sz val="9"/>
            <color indexed="81"/>
            <rFont val="Times New Roman"/>
            <family val="1"/>
            <charset val="204"/>
          </rPr>
          <t xml:space="preserve">
Значение перенесено из стр. 440 гр. 3 Баланса</t>
        </r>
      </text>
    </comment>
    <comment ref="K86" authorId="1">
      <text>
        <r>
          <rPr>
            <b/>
            <sz val="9"/>
            <color indexed="81"/>
            <rFont val="Times New Roman"/>
            <family val="1"/>
            <charset val="204"/>
          </rPr>
          <t>Примечание:</t>
        </r>
        <r>
          <rPr>
            <sz val="9"/>
            <color indexed="81"/>
            <rFont val="Times New Roman"/>
            <family val="1"/>
            <charset val="204"/>
          </rPr>
          <t xml:space="preserve">
Значение перенесено из стр. 450 гр. 3 Баланса</t>
        </r>
      </text>
    </comment>
    <comment ref="L86" authorId="1">
      <text>
        <r>
          <rPr>
            <b/>
            <sz val="9"/>
            <color indexed="81"/>
            <rFont val="Times New Roman"/>
            <family val="1"/>
            <charset val="204"/>
          </rPr>
          <t>Примечание:</t>
        </r>
        <r>
          <rPr>
            <sz val="9"/>
            <color indexed="81"/>
            <rFont val="Times New Roman"/>
            <family val="1"/>
            <charset val="204"/>
          </rPr>
          <t xml:space="preserve">
Значение перенесено из стр. 460 гр. 3 Баланса</t>
        </r>
      </text>
    </comment>
    <comment ref="M86" authorId="2">
      <text>
        <r>
          <rPr>
            <b/>
            <sz val="9"/>
            <color indexed="81"/>
            <rFont val="Times New Roman"/>
            <family val="1"/>
            <charset val="204"/>
          </rPr>
          <t>Примечание:</t>
        </r>
        <r>
          <rPr>
            <sz val="9"/>
            <color indexed="81"/>
            <rFont val="Times New Roman"/>
            <family val="1"/>
            <charset val="204"/>
          </rPr>
          <t xml:space="preserve">
Значение перенесено из стр. 470
гр. 3 Баланса </t>
        </r>
      </text>
    </comment>
  </commentList>
</comments>
</file>

<file path=xl/comments4.xml><?xml version="1.0" encoding="utf-8"?>
<comments xmlns="http://schemas.openxmlformats.org/spreadsheetml/2006/main">
  <authors>
    <author>КонсульнатПлюс примечание</author>
    <author>Примечание</author>
    <author>Автор</author>
  </authors>
  <commentList>
    <comment ref="G19" authorId="0">
      <text>
        <r>
          <rPr>
            <b/>
            <sz val="8"/>
            <color indexed="81"/>
            <rFont val="Times New Roman"/>
            <family val="1"/>
            <charset val="204"/>
          </rPr>
          <t>Примечание:</t>
        </r>
        <r>
          <rPr>
            <sz val="8"/>
            <color indexed="81"/>
            <rFont val="Times New Roman"/>
            <family val="1"/>
            <charset val="204"/>
          </rPr>
          <t xml:space="preserve">
В графе 3 показываются данные за отчетный период.</t>
        </r>
      </text>
    </comment>
    <comment ref="K19" authorId="0">
      <text>
        <r>
          <rPr>
            <b/>
            <sz val="8"/>
            <color indexed="81"/>
            <rFont val="Times New Roman"/>
            <family val="1"/>
            <charset val="204"/>
          </rPr>
          <t>Примечание:</t>
        </r>
        <r>
          <rPr>
            <sz val="8"/>
            <color indexed="81"/>
            <rFont val="Times New Roman"/>
            <family val="1"/>
            <charset val="204"/>
          </rPr>
          <t xml:space="preserve">
В графе 4 показываютя  данные за период предыдущего года, аналогичный отчетному периоду.</t>
        </r>
      </text>
    </comment>
    <comment ref="A20" authorId="0">
      <text>
        <r>
          <rPr>
            <b/>
            <sz val="9"/>
            <color indexed="81"/>
            <rFont val="Times New Roman"/>
            <family val="1"/>
            <charset val="204"/>
          </rPr>
          <t>Примечание:</t>
        </r>
        <r>
          <rPr>
            <sz val="9"/>
            <color indexed="81"/>
            <rFont val="Times New Roman"/>
            <family val="1"/>
            <charset val="204"/>
          </rPr>
          <t xml:space="preserve">
 В разделе "Движение денежных средств по текущей деятельности" приводится информация о движении денежных средств, связанных с текущей деятельностью организации.
</t>
        </r>
      </text>
    </comment>
    <comment ref="O21" authorId="0">
      <text>
        <r>
          <rPr>
            <b/>
            <sz val="9"/>
            <color indexed="81"/>
            <rFont val="Times New Roman"/>
            <family val="1"/>
            <charset val="204"/>
          </rPr>
          <t>Примечание:</t>
        </r>
        <r>
          <rPr>
            <sz val="9"/>
            <color indexed="81"/>
            <rFont val="Times New Roman"/>
            <family val="1"/>
            <charset val="204"/>
          </rPr>
          <t xml:space="preserve">
По статье "Поступило денежных средств - всего" (строка 020) приводится информация о поступлениях денежных средств по текущей деятельности за отчетный период и период предыдущего года, аналогичный отчетному периоду.
</t>
        </r>
      </text>
    </comment>
    <comment ref="O23" authorId="0">
      <text>
        <r>
          <rPr>
            <b/>
            <sz val="9"/>
            <color indexed="81"/>
            <rFont val="Times New Roman"/>
            <family val="1"/>
            <charset val="204"/>
          </rPr>
          <t>Примечание:</t>
        </r>
        <r>
          <rPr>
            <sz val="9"/>
            <color indexed="81"/>
            <rFont val="Times New Roman"/>
            <family val="1"/>
            <charset val="204"/>
          </rPr>
          <t xml:space="preserve">
По строке 021 показываются суммы денежных средств, полученные от покупателей продукции, товаров, заказчиков работ, услуг (в том числе полученные авансы, предварительная оплата).</t>
        </r>
      </text>
    </comment>
    <comment ref="O24" authorId="0">
      <text>
        <r>
          <rPr>
            <b/>
            <sz val="9"/>
            <color indexed="81"/>
            <rFont val="Times New Roman"/>
            <family val="1"/>
            <charset val="204"/>
          </rPr>
          <t>Примечание:</t>
        </r>
        <r>
          <rPr>
            <sz val="9"/>
            <color indexed="81"/>
            <rFont val="Times New Roman"/>
            <family val="1"/>
            <charset val="204"/>
          </rPr>
          <t xml:space="preserve">
По строке 022  показываются суммы денежных средств, полученные от покупателей материалов и других запасов (в том числе полученные авансы, предварительная оплата), за исключением сумм денежных средств, полученных от покупателей продукции, товаров, показываемых по строке 021 "от покупателей продукции, товаров, заказчиков работ, услуг".
</t>
        </r>
      </text>
    </comment>
    <comment ref="O25" authorId="0">
      <text>
        <r>
          <rPr>
            <b/>
            <sz val="9"/>
            <color indexed="81"/>
            <rFont val="Times New Roman"/>
            <family val="1"/>
            <charset val="204"/>
          </rPr>
          <t>Примечание:</t>
        </r>
        <r>
          <rPr>
            <sz val="9"/>
            <color indexed="81"/>
            <rFont val="Times New Roman"/>
            <family val="1"/>
            <charset val="204"/>
          </rPr>
          <t xml:space="preserve">
По показываются суммы денежных средств, полученные по лицензионным договорам.
</t>
        </r>
      </text>
    </comment>
    <comment ref="O26" authorId="0">
      <text>
        <r>
          <rPr>
            <b/>
            <sz val="9"/>
            <color indexed="81"/>
            <rFont val="Times New Roman"/>
            <family val="1"/>
            <charset val="204"/>
          </rPr>
          <t>Примечание:</t>
        </r>
        <r>
          <rPr>
            <sz val="9"/>
            <color indexed="81"/>
            <rFont val="Times New Roman"/>
            <family val="1"/>
            <charset val="204"/>
          </rPr>
          <t xml:space="preserve">
По строке 024  показываются суммы денежных средств, полученные по текущей деятельности, не показанные по строкам 021 - 023.
</t>
        </r>
      </text>
    </comment>
    <comment ref="O27" authorId="0">
      <text>
        <r>
          <rPr>
            <b/>
            <sz val="9"/>
            <color indexed="81"/>
            <rFont val="Times New Roman"/>
            <family val="1"/>
            <charset val="204"/>
          </rPr>
          <t>Примечание:</t>
        </r>
        <r>
          <rPr>
            <sz val="9"/>
            <color indexed="81"/>
            <rFont val="Times New Roman"/>
            <family val="1"/>
            <charset val="204"/>
          </rPr>
          <t xml:space="preserve">
По строке 030 приводится информация о направлениях использования денежных средств организации по текущей деятельности за отчетный период и период предыдущего года, аналогичный отчетному периоду.</t>
        </r>
      </text>
    </comment>
    <comment ref="O29" authorId="0">
      <text>
        <r>
          <rPr>
            <b/>
            <sz val="9"/>
            <color indexed="81"/>
            <rFont val="Times New Roman"/>
            <family val="1"/>
            <charset val="204"/>
          </rPr>
          <t>Примечание:</t>
        </r>
        <r>
          <rPr>
            <sz val="9"/>
            <color indexed="81"/>
            <rFont val="Times New Roman"/>
            <family val="1"/>
            <charset val="204"/>
          </rPr>
          <t xml:space="preserve">
По строке 031 показываются суммы денежных средств, направленные поставщикам, подрядчикам, исполнителям на приобретение товаров, материалов, иных запасов, работ, услуг (в том числе выданные авансы, предварительная оплата).
</t>
        </r>
      </text>
    </comment>
    <comment ref="O30" authorId="0">
      <text>
        <r>
          <rPr>
            <b/>
            <sz val="9"/>
            <color indexed="81"/>
            <rFont val="Times New Roman"/>
            <family val="1"/>
            <charset val="204"/>
          </rPr>
          <t>Примечание:</t>
        </r>
        <r>
          <rPr>
            <sz val="9"/>
            <color indexed="81"/>
            <rFont val="Times New Roman"/>
            <family val="1"/>
            <charset val="204"/>
          </rPr>
          <t xml:space="preserve">
По строке 032  показываются суммы денежных средств, направленные на оплату труда работников.
</t>
        </r>
      </text>
    </comment>
    <comment ref="O31" authorId="0">
      <text>
        <r>
          <rPr>
            <b/>
            <sz val="9"/>
            <color indexed="81"/>
            <rFont val="Times New Roman"/>
            <family val="1"/>
            <charset val="204"/>
          </rPr>
          <t>Примечание:</t>
        </r>
        <r>
          <rPr>
            <sz val="9"/>
            <color indexed="81"/>
            <rFont val="Times New Roman"/>
            <family val="1"/>
            <charset val="204"/>
          </rPr>
          <t xml:space="preserve">
По строке 033 показываются суммы денежных средств, направленные на уплату налогов и сборов.
</t>
        </r>
      </text>
    </comment>
    <comment ref="O32" authorId="0">
      <text>
        <r>
          <rPr>
            <b/>
            <sz val="9"/>
            <color indexed="81"/>
            <rFont val="Times New Roman"/>
            <family val="1"/>
            <charset val="204"/>
          </rPr>
          <t>Примечание:</t>
        </r>
        <r>
          <rPr>
            <sz val="9"/>
            <color indexed="81"/>
            <rFont val="Times New Roman"/>
            <family val="1"/>
            <charset val="204"/>
          </rPr>
          <t xml:space="preserve">
По строке 034  показываются выплаты денежных средств по текущей деятельности, не показанные по строкам 031 - 033.
</t>
        </r>
      </text>
    </comment>
    <comment ref="A34" authorId="0">
      <text>
        <r>
          <rPr>
            <b/>
            <sz val="9"/>
            <color indexed="81"/>
            <rFont val="Times New Roman"/>
            <family val="1"/>
            <charset val="204"/>
          </rPr>
          <t>Примечание:</t>
        </r>
        <r>
          <rPr>
            <sz val="9"/>
            <color indexed="81"/>
            <rFont val="Times New Roman"/>
            <family val="1"/>
            <charset val="204"/>
          </rPr>
          <t xml:space="preserve">
 В разделе "Движение денежных средств по инвестиционной деятельности" приводится информация о движении денежных средств, связанных с инвестиционной деятельностью организации.
</t>
        </r>
      </text>
    </comment>
    <comment ref="O35" authorId="0">
      <text>
        <r>
          <rPr>
            <b/>
            <sz val="9"/>
            <color indexed="81"/>
            <rFont val="Times New Roman"/>
            <family val="1"/>
            <charset val="204"/>
          </rPr>
          <t>Примечание:</t>
        </r>
        <r>
          <rPr>
            <sz val="9"/>
            <color indexed="81"/>
            <rFont val="Times New Roman"/>
            <family val="1"/>
            <charset val="204"/>
          </rPr>
          <t xml:space="preserve">
По статье "Поступило денежных средств - всего" (строка 050) приводится информация о поступлениях денежных средств по инвестиционной деятельности за отчетный период и период предыдущего года, аналогичный отчетному периоду.
</t>
        </r>
      </text>
    </comment>
    <comment ref="O37" authorId="0">
      <text>
        <r>
          <rPr>
            <b/>
            <sz val="9"/>
            <color indexed="81"/>
            <rFont val="Times New Roman"/>
            <family val="1"/>
            <charset val="204"/>
          </rPr>
          <t>Примечание:</t>
        </r>
        <r>
          <rPr>
            <sz val="9"/>
            <color indexed="81"/>
            <rFont val="Times New Roman"/>
            <family val="1"/>
            <charset val="204"/>
          </rPr>
          <t xml:space="preserve">
По строке 051 показываются суммы денежных средств, полученные от покупателей основных средств, нематериальных активов и других долгосрочных активов (в том числе полученные авансы, предварительная оплата).
</t>
        </r>
      </text>
    </comment>
    <comment ref="O38" authorId="0">
      <text>
        <r>
          <rPr>
            <b/>
            <sz val="9"/>
            <color indexed="81"/>
            <rFont val="Times New Roman"/>
            <family val="1"/>
            <charset val="204"/>
          </rPr>
          <t>Примечание:</t>
        </r>
        <r>
          <rPr>
            <sz val="9"/>
            <color indexed="81"/>
            <rFont val="Times New Roman"/>
            <family val="1"/>
            <charset val="204"/>
          </rPr>
          <t xml:space="preserve">
По строке 052  показываются суммы денежных средств, полученные в погашение займов, предоставленных организацией.
</t>
        </r>
      </text>
    </comment>
    <comment ref="O39" authorId="0">
      <text>
        <r>
          <rPr>
            <b/>
            <sz val="9"/>
            <color indexed="81"/>
            <rFont val="Times New Roman"/>
            <family val="1"/>
            <charset val="204"/>
          </rPr>
          <t>Примечание:</t>
        </r>
        <r>
          <rPr>
            <sz val="9"/>
            <color indexed="81"/>
            <rFont val="Times New Roman"/>
            <family val="1"/>
            <charset val="204"/>
          </rPr>
          <t xml:space="preserve">
По строке 053  показываются суммы денежных средств, полученные организацией в виде дивидендов и других доходов от участия в уставном фонде других организаций.</t>
        </r>
      </text>
    </comment>
    <comment ref="O40" authorId="0">
      <text>
        <r>
          <rPr>
            <b/>
            <sz val="9"/>
            <color indexed="81"/>
            <rFont val="Times New Roman"/>
            <family val="1"/>
            <charset val="204"/>
          </rPr>
          <t>Примечание:</t>
        </r>
        <r>
          <rPr>
            <sz val="9"/>
            <color indexed="81"/>
            <rFont val="Times New Roman"/>
            <family val="1"/>
            <charset val="204"/>
          </rPr>
          <t xml:space="preserve">
По строке 054 показываются суммы денежных средств, полученные организацией в виде процентов.
</t>
        </r>
      </text>
    </comment>
    <comment ref="O41" authorId="0">
      <text>
        <r>
          <rPr>
            <b/>
            <sz val="9"/>
            <color indexed="81"/>
            <rFont val="Times New Roman"/>
            <family val="1"/>
            <charset val="204"/>
          </rPr>
          <t>КонсульнатПлюс примечание:</t>
        </r>
        <r>
          <rPr>
            <sz val="9"/>
            <color indexed="81"/>
            <rFont val="Times New Roman"/>
            <family val="1"/>
            <charset val="204"/>
          </rPr>
          <t xml:space="preserve">
По строке 055 показываются суммы денежных средств, полученные по инвестиционной деятельности, не показанные по строкам 051 - 054.</t>
        </r>
      </text>
    </comment>
    <comment ref="O42" authorId="0">
      <text>
        <r>
          <rPr>
            <b/>
            <sz val="9"/>
            <color indexed="81"/>
            <rFont val="Times New Roman"/>
            <family val="1"/>
            <charset val="204"/>
          </rPr>
          <t>Примечание:</t>
        </r>
        <r>
          <rPr>
            <sz val="9"/>
            <color indexed="81"/>
            <rFont val="Times New Roman"/>
            <family val="1"/>
            <charset val="204"/>
          </rPr>
          <t xml:space="preserve">
По статье "Направлено денежных средств - всего" (строка 060) приводится информация о направлениях использования денежных средств по инвестиционной деятельности за отчетный период и период предыдущего года, аналогичный отчетному периоду.
</t>
        </r>
      </text>
    </comment>
    <comment ref="O44" authorId="0">
      <text>
        <r>
          <rPr>
            <b/>
            <sz val="9"/>
            <color indexed="81"/>
            <rFont val="Times New Roman"/>
            <family val="1"/>
            <charset val="204"/>
          </rPr>
          <t>Примечание:</t>
        </r>
        <r>
          <rPr>
            <sz val="9"/>
            <color indexed="81"/>
            <rFont val="Times New Roman"/>
            <family val="1"/>
            <charset val="204"/>
          </rPr>
          <t xml:space="preserve">
По строке 061 показываются суммы денежных средств, направленные на приобретение и создание основных средств, нематериальных активов и других долгосрочных активов (в том числе выданные авансы, предварительная оплата), включая уплаченные проценты по кредитам, займам, которые относятся на стоимость долгосрочных активов в соответствии с законодательством.</t>
        </r>
      </text>
    </comment>
    <comment ref="O45" authorId="0">
      <text>
        <r>
          <rPr>
            <b/>
            <sz val="9"/>
            <color indexed="81"/>
            <rFont val="Times New Roman"/>
            <family val="1"/>
            <charset val="204"/>
          </rPr>
          <t>Примечание:</t>
        </r>
        <r>
          <rPr>
            <sz val="9"/>
            <color indexed="81"/>
            <rFont val="Times New Roman"/>
            <family val="1"/>
            <charset val="204"/>
          </rPr>
          <t xml:space="preserve">
По строке 062 показываются суммы денежных средств, направленные на предоставление организацией займов другим лицам.
</t>
        </r>
      </text>
    </comment>
    <comment ref="O46" authorId="0">
      <text>
        <r>
          <rPr>
            <b/>
            <sz val="9"/>
            <color indexed="81"/>
            <rFont val="Times New Roman"/>
            <family val="1"/>
            <charset val="204"/>
          </rPr>
          <t>Примечание:</t>
        </r>
        <r>
          <rPr>
            <sz val="9"/>
            <color indexed="81"/>
            <rFont val="Times New Roman"/>
            <family val="1"/>
            <charset val="204"/>
          </rPr>
          <t xml:space="preserve">
По строке 063 показываются суммы денежных средств, направленные в уставные фонды других организаций.
</t>
        </r>
      </text>
    </comment>
    <comment ref="O47" authorId="0">
      <text>
        <r>
          <rPr>
            <b/>
            <sz val="9"/>
            <color indexed="81"/>
            <rFont val="Times New Roman"/>
            <family val="1"/>
            <charset val="204"/>
          </rPr>
          <t>Примечание:</t>
        </r>
        <r>
          <rPr>
            <sz val="9"/>
            <color indexed="81"/>
            <rFont val="Times New Roman"/>
            <family val="1"/>
            <charset val="204"/>
          </rPr>
          <t xml:space="preserve">
По строке 064 показываются выплаты денежных средств по инвестиционной деятельности, не показанные по строкам 061 - 063.
</t>
        </r>
      </text>
    </comment>
    <comment ref="A53" authorId="0">
      <text>
        <r>
          <rPr>
            <b/>
            <sz val="9"/>
            <color indexed="81"/>
            <rFont val="Times New Roman"/>
            <family val="1"/>
            <charset val="204"/>
          </rPr>
          <t>Примечание:</t>
        </r>
        <r>
          <rPr>
            <sz val="9"/>
            <color indexed="81"/>
            <rFont val="Times New Roman"/>
            <family val="1"/>
            <charset val="204"/>
          </rPr>
          <t xml:space="preserve">
В разделе "Движение денежных средств по финансовой деятельности" приводится информация о движении денежных средств, связанных с финансовой деятельностью организации.
</t>
        </r>
      </text>
    </comment>
    <comment ref="O54" authorId="0">
      <text>
        <r>
          <rPr>
            <b/>
            <sz val="9"/>
            <color indexed="81"/>
            <rFont val="Times New Roman"/>
            <family val="1"/>
            <charset val="204"/>
          </rPr>
          <t>Примечание:</t>
        </r>
        <r>
          <rPr>
            <sz val="9"/>
            <color indexed="81"/>
            <rFont val="Times New Roman"/>
            <family val="1"/>
            <charset val="204"/>
          </rPr>
          <t xml:space="preserve">
По строка 080 приводится информация о поступлениях денежных средств по финансовой деятельности за отчетный период и период предыдущего года, аналогичный отчетному периоду.
</t>
        </r>
      </text>
    </comment>
    <comment ref="O60" authorId="0">
      <text>
        <r>
          <rPr>
            <b/>
            <sz val="9"/>
            <color indexed="81"/>
            <rFont val="Times New Roman"/>
            <family val="1"/>
            <charset val="204"/>
          </rPr>
          <t>Примечание:</t>
        </r>
        <r>
          <rPr>
            <sz val="9"/>
            <color indexed="81"/>
            <rFont val="Times New Roman"/>
            <family val="1"/>
            <charset val="204"/>
          </rPr>
          <t xml:space="preserve">
По строке 090 приводится информация о направлениях использования денежных средств организации по финансовой деятельности за отчетный период и период предыдущего года, аналогичный отчетному периоду.</t>
        </r>
      </text>
    </comment>
    <comment ref="O63" authorId="1">
      <text>
        <r>
          <rPr>
            <b/>
            <sz val="9"/>
            <color indexed="81"/>
            <rFont val="Times New Roman"/>
            <family val="1"/>
            <charset val="204"/>
          </rPr>
          <t>Примечание:</t>
        </r>
        <r>
          <rPr>
            <sz val="9"/>
            <color indexed="81"/>
            <rFont val="Times New Roman"/>
            <family val="1"/>
            <charset val="204"/>
          </rPr>
          <t xml:space="preserve">
По строке 092 "на выплаты дивидендов и других доходов от участия в уставном капитале организации" показываются суммы денежных средств, направленные собственнику имущества (учредителям, участникам) на выплаты дивидендов и других доходов от участия в уставном капитале организации.</t>
        </r>
        <r>
          <rPr>
            <sz val="9"/>
            <color indexed="81"/>
            <rFont val="Tahoma"/>
            <family val="2"/>
            <charset val="204"/>
          </rPr>
          <t xml:space="preserve">
</t>
        </r>
      </text>
    </comment>
    <comment ref="O64" authorId="1">
      <text>
        <r>
          <rPr>
            <b/>
            <sz val="9"/>
            <color indexed="81"/>
            <rFont val="Times New Roman"/>
            <family val="1"/>
            <charset val="204"/>
          </rPr>
          <t>Примечание:</t>
        </r>
        <r>
          <rPr>
            <sz val="9"/>
            <color indexed="81"/>
            <rFont val="Times New Roman"/>
            <family val="1"/>
            <charset val="204"/>
          </rPr>
          <t xml:space="preserve">
По строке 093 "на выплаты процентов" показываются суммы денежных средств, направленные на выплаты процентов по кредитам, займам (за исключением процентов по кредитам, займам, которые относятся на стоимость долгосрочных активов в соответствии с законодательством).</t>
        </r>
        <r>
          <rPr>
            <sz val="9"/>
            <color indexed="81"/>
            <rFont val="Tahoma"/>
            <family val="2"/>
            <charset val="204"/>
          </rPr>
          <t xml:space="preserve">
</t>
        </r>
      </text>
    </comment>
    <comment ref="O65" authorId="1">
      <text>
        <r>
          <rPr>
            <b/>
            <sz val="9"/>
            <color indexed="81"/>
            <rFont val="Times New Roman"/>
            <family val="1"/>
            <charset val="204"/>
          </rPr>
          <t>Примечание:</t>
        </r>
        <r>
          <rPr>
            <sz val="9"/>
            <color indexed="81"/>
            <rFont val="Times New Roman"/>
            <family val="1"/>
            <charset val="204"/>
          </rPr>
          <t xml:space="preserve">
По строке 094 "на лизинговые платежи" показываются суммы денежных средств, направленные на погашение задолженности по лизинговым платежам (если лизинговая деятельность не является текущей деятельностью организации).</t>
        </r>
        <r>
          <rPr>
            <sz val="9"/>
            <color indexed="81"/>
            <rFont val="Tahoma"/>
            <family val="2"/>
            <charset val="204"/>
          </rPr>
          <t xml:space="preserve">
</t>
        </r>
      </text>
    </comment>
    <comment ref="O66" authorId="0">
      <text>
        <r>
          <rPr>
            <b/>
            <sz val="9"/>
            <color indexed="81"/>
            <rFont val="Times New Roman"/>
            <family val="1"/>
            <charset val="204"/>
          </rPr>
          <t>Примечание:</t>
        </r>
        <r>
          <rPr>
            <sz val="9"/>
            <color indexed="81"/>
            <rFont val="Times New Roman"/>
            <family val="1"/>
            <charset val="204"/>
          </rPr>
          <t xml:space="preserve">
По строке 095 показываются выплаты денежных средств по финансовой деятельности, не показанные по строкам 091 - 094.
</t>
        </r>
      </text>
    </comment>
    <comment ref="F69" authorId="2">
      <text>
        <r>
          <rPr>
            <b/>
            <sz val="10"/>
            <color indexed="81"/>
            <rFont val="Times New Roman"/>
            <family val="1"/>
            <charset val="204"/>
          </rPr>
          <t xml:space="preserve">Примечание:
</t>
        </r>
        <r>
          <rPr>
            <sz val="8"/>
            <color indexed="81"/>
            <rFont val="Times New Roman"/>
            <family val="1"/>
            <charset val="204"/>
          </rPr>
          <t xml:space="preserve">По строке 120 показываются остатки денежных средств и эквивалентов денежных средств на </t>
        </r>
        <r>
          <rPr>
            <u/>
            <sz val="8"/>
            <color indexed="81"/>
            <rFont val="Times New Roman"/>
            <family val="1"/>
            <charset val="204"/>
          </rPr>
          <t>конец предыдущего года и на конец года, предшествующего предыдущему году.</t>
        </r>
        <r>
          <rPr>
            <sz val="8"/>
            <color indexed="81"/>
            <rFont val="Times New Roman"/>
            <family val="1"/>
            <charset val="204"/>
          </rPr>
          <t xml:space="preserve">
</t>
        </r>
      </text>
    </comment>
    <comment ref="F71" authorId="0">
      <text>
        <r>
          <rPr>
            <b/>
            <sz val="9"/>
            <color indexed="81"/>
            <rFont val="Times New Roman"/>
            <family val="1"/>
            <charset val="204"/>
          </rPr>
          <t>Примечание:</t>
        </r>
        <r>
          <rPr>
            <sz val="9"/>
            <color indexed="81"/>
            <rFont val="Times New Roman"/>
            <family val="1"/>
            <charset val="204"/>
          </rPr>
          <t xml:space="preserve">
По строке 130 показываются остатки денежных средств и эквивалентов денежных средств на конец отчетного периода и на конец периода предыдущего года, аналогичного отчетному периоду.
</t>
        </r>
      </text>
    </comment>
    <comment ref="F73" authorId="0">
      <text>
        <r>
          <rPr>
            <b/>
            <sz val="9"/>
            <color indexed="81"/>
            <rFont val="Times New Roman"/>
            <family val="1"/>
            <charset val="204"/>
          </rPr>
          <t>Примечание:</t>
        </r>
        <r>
          <rPr>
            <sz val="9"/>
            <color indexed="81"/>
            <rFont val="Times New Roman"/>
            <family val="1"/>
            <charset val="204"/>
          </rPr>
          <t xml:space="preserve">
По статье "Влияние изменений курсов иностранных валют" (строка 140) показывается сумма влияния изменений официальных курсов белорусского рубля по отношению к соответствующим иностранным валютам, устанавливаемых Национальным банком Республики Беларусь, на изменение денежных средств.
</t>
        </r>
      </text>
    </comment>
  </commentList>
</comments>
</file>

<file path=xl/sharedStrings.xml><?xml version="1.0" encoding="utf-8"?>
<sst xmlns="http://schemas.openxmlformats.org/spreadsheetml/2006/main" count="585" uniqueCount="381">
  <si>
    <t>Табл. 1</t>
  </si>
  <si>
    <r>
      <t xml:space="preserve">Для годового </t>
    </r>
    <r>
      <rPr>
        <b/>
        <sz val="10"/>
        <color indexed="16"/>
        <rFont val="Times New Roman"/>
        <family val="1"/>
        <charset val="204"/>
      </rPr>
      <t xml:space="preserve">отчета необходимо выбрать </t>
    </r>
    <r>
      <rPr>
        <b/>
        <u/>
        <sz val="10"/>
        <color indexed="12"/>
        <rFont val="Times New Roman"/>
        <family val="1"/>
        <charset val="204"/>
      </rPr>
      <t>в верхней ячейке справа</t>
    </r>
    <r>
      <rPr>
        <b/>
        <sz val="10"/>
        <color indexed="12"/>
        <rFont val="Times New Roman"/>
        <family val="1"/>
        <charset val="204"/>
      </rPr>
      <t xml:space="preserve"> </t>
    </r>
    <r>
      <rPr>
        <b/>
        <u/>
        <sz val="10"/>
        <color indexed="12"/>
        <rFont val="Times New Roman"/>
        <family val="1"/>
        <charset val="204"/>
      </rPr>
      <t>номер года</t>
    </r>
    <r>
      <rPr>
        <b/>
        <sz val="10"/>
        <color indexed="12"/>
        <rFont val="Times New Roman"/>
        <family val="1"/>
        <charset val="204"/>
      </rPr>
      <t>.</t>
    </r>
    <r>
      <rPr>
        <b/>
        <sz val="10"/>
        <color indexed="16"/>
        <rFont val="Times New Roman"/>
        <family val="1"/>
        <charset val="204"/>
      </rPr>
      <t xml:space="preserve"> </t>
    </r>
    <r>
      <rPr>
        <b/>
        <u/>
        <sz val="10"/>
        <color indexed="16"/>
        <rFont val="Times New Roman"/>
        <family val="1"/>
        <charset val="204"/>
      </rPr>
      <t xml:space="preserve"> Нижнюю ячейку очистить. </t>
    </r>
    <r>
      <rPr>
        <b/>
        <sz val="10"/>
        <color indexed="16"/>
        <rFont val="Times New Roman"/>
        <family val="1"/>
        <charset val="204"/>
      </rPr>
      <t xml:space="preserve">
Если отчетным периодом является </t>
    </r>
    <r>
      <rPr>
        <b/>
        <u/>
        <sz val="10"/>
        <color indexed="12"/>
        <rFont val="Times New Roman"/>
        <family val="1"/>
        <charset val="204"/>
      </rPr>
      <t>квартал</t>
    </r>
    <r>
      <rPr>
        <b/>
        <sz val="10"/>
        <color indexed="12"/>
        <rFont val="Times New Roman"/>
        <family val="1"/>
        <charset val="204"/>
      </rPr>
      <t>,</t>
    </r>
    <r>
      <rPr>
        <b/>
        <sz val="10"/>
        <color indexed="16"/>
        <rFont val="Times New Roman"/>
        <family val="1"/>
        <charset val="204"/>
      </rPr>
      <t xml:space="preserve"> то необходимо в верхней ячейке справа выбрать </t>
    </r>
    <r>
      <rPr>
        <b/>
        <u/>
        <sz val="10"/>
        <color indexed="12"/>
        <rFont val="Times New Roman"/>
        <family val="1"/>
        <charset val="204"/>
      </rPr>
      <t>номер квартала</t>
    </r>
    <r>
      <rPr>
        <b/>
        <u/>
        <sz val="10"/>
        <color indexed="16"/>
        <rFont val="Times New Roman"/>
        <family val="1"/>
        <charset val="204"/>
      </rPr>
      <t xml:space="preserve">
</t>
    </r>
    <r>
      <rPr>
        <b/>
        <sz val="10"/>
        <color indexed="16"/>
        <rFont val="Times New Roman"/>
        <family val="1"/>
        <charset val="204"/>
      </rPr>
      <t xml:space="preserve">и в </t>
    </r>
    <r>
      <rPr>
        <b/>
        <u/>
        <sz val="10"/>
        <color indexed="12"/>
        <rFont val="Times New Roman"/>
        <family val="1"/>
        <charset val="204"/>
      </rPr>
      <t>ячейке ниже - год</t>
    </r>
    <r>
      <rPr>
        <b/>
        <sz val="10"/>
        <color indexed="12"/>
        <rFont val="Times New Roman"/>
        <family val="1"/>
        <charset val="204"/>
      </rPr>
      <t>.</t>
    </r>
  </si>
  <si>
    <t>Начало отчетного периода</t>
  </si>
  <si>
    <t>Конец отчетного периода</t>
  </si>
  <si>
    <t xml:space="preserve"> После этого в строке 1 Табл. 1  проставятся даты начала и конца отчетного периода.</t>
  </si>
  <si>
    <r>
      <t xml:space="preserve">Если отчетным периодом является месяц (либо другой период), то необходимо в строку 2 Табл. 1 проставить даты начала и конца отчетного периода вручную.
</t>
    </r>
    <r>
      <rPr>
        <b/>
        <sz val="10"/>
        <color indexed="10"/>
        <rFont val="Times New Roman"/>
        <family val="1"/>
        <charset val="204"/>
      </rPr>
      <t xml:space="preserve">Внимание! </t>
    </r>
    <r>
      <rPr>
        <b/>
        <sz val="10"/>
        <color indexed="16"/>
        <rFont val="Times New Roman"/>
        <family val="1"/>
        <charset val="204"/>
      </rPr>
      <t xml:space="preserve">Данные по строке 2 вводить в формате </t>
    </r>
    <r>
      <rPr>
        <b/>
        <sz val="10"/>
        <color indexed="10"/>
        <rFont val="Times New Roman"/>
        <family val="1"/>
        <charset val="204"/>
      </rPr>
      <t>ДД.ММ.ГГГГ</t>
    </r>
  </si>
  <si>
    <t>строка 1</t>
  </si>
  <si>
    <t>строка 2</t>
  </si>
  <si>
    <t>Приложение 1</t>
  </si>
  <si>
    <t>к Национальному стандарту бухгалтерского учета и отчетности "Индивидуальная бухгалтерская отчетность"
Форма</t>
  </si>
  <si>
    <t>БУХГАЛТЕРСКИЙ БАЛАНС</t>
  </si>
  <si>
    <t xml:space="preserve">На </t>
  </si>
  <si>
    <t>Организация</t>
  </si>
  <si>
    <t>ОАО "Белсвязьстрой"</t>
  </si>
  <si>
    <t>Учетный номер плательщика</t>
  </si>
  <si>
    <t>Вид экономической деятельности</t>
  </si>
  <si>
    <t>Организационно-правовая форма</t>
  </si>
  <si>
    <t>Открытое акционерное общество</t>
  </si>
  <si>
    <t>Орган управления</t>
  </si>
  <si>
    <t>Собрание акционеров</t>
  </si>
  <si>
    <t>Единица измерения</t>
  </si>
  <si>
    <t>тыс. руб.</t>
  </si>
  <si>
    <t>Адрес</t>
  </si>
  <si>
    <t>220037, г. Минск, ул. Аннаева, 49</t>
  </si>
  <si>
    <t>Дата утверждения</t>
  </si>
  <si>
    <t>Дата отправки</t>
  </si>
  <si>
    <t>Дата принятия</t>
  </si>
  <si>
    <t>Активы</t>
  </si>
  <si>
    <t>Код строки</t>
  </si>
  <si>
    <t>№ СЧЕТА (согласно типовому плану счетов, утв. Постановлением Минфина РБ от 29.06.2011 N50)</t>
  </si>
  <si>
    <t xml:space="preserve">I. ДОЛГОСРОЧНЫЕ АКТИВЫ </t>
  </si>
  <si>
    <t>Основные средства</t>
  </si>
  <si>
    <t>01, 02</t>
  </si>
  <si>
    <t>Нематериальные активы</t>
  </si>
  <si>
    <t>04, 05</t>
  </si>
  <si>
    <t xml:space="preserve">Доходные вложения в материальные активы </t>
  </si>
  <si>
    <t>03, 02</t>
  </si>
  <si>
    <t>в том числе:</t>
  </si>
  <si>
    <t>инвестиционная недвижимость</t>
  </si>
  <si>
    <t>предметы финансовой аренды (лизинга)</t>
  </si>
  <si>
    <t>прочие доходные вложения в материальные активы</t>
  </si>
  <si>
    <t>Вложения в долгосрочные активы</t>
  </si>
  <si>
    <t>07, 08</t>
  </si>
  <si>
    <t>Долгосрочные финансовые вложения</t>
  </si>
  <si>
    <t>06</t>
  </si>
  <si>
    <t>Отложенные налоговые активы</t>
  </si>
  <si>
    <t>09</t>
  </si>
  <si>
    <t>Долгосрочная дебиторская задолженность</t>
  </si>
  <si>
    <t>60, 62, 63, 76</t>
  </si>
  <si>
    <t>Прочие долгосрочные активы</t>
  </si>
  <si>
    <t>97</t>
  </si>
  <si>
    <t>ИТОГО по разделу I</t>
  </si>
  <si>
    <t>II. КРАТКОСРОЧНЫЕ АКТИВЫ</t>
  </si>
  <si>
    <t>Запасы</t>
  </si>
  <si>
    <t>материалы</t>
  </si>
  <si>
    <t>10, 15, 16</t>
  </si>
  <si>
    <t>животные на выращивании и откорме</t>
  </si>
  <si>
    <t>11, 15, 16, 14</t>
  </si>
  <si>
    <t>незавершенное производство</t>
  </si>
  <si>
    <t>20, 21, 23, 29</t>
  </si>
  <si>
    <t>готовая продукция и товары</t>
  </si>
  <si>
    <t>41, 42, 43, 44</t>
  </si>
  <si>
    <t>товары отгруженные</t>
  </si>
  <si>
    <t>45</t>
  </si>
  <si>
    <t>прочие запасы</t>
  </si>
  <si>
    <t>28</t>
  </si>
  <si>
    <t>Долгосрочные активы, предназначенные для реализации</t>
  </si>
  <si>
    <t>47</t>
  </si>
  <si>
    <t xml:space="preserve">Расходы будущих периодов </t>
  </si>
  <si>
    <t>Налог на добавленную стоимость по приобретенным товарам, работам, услугам</t>
  </si>
  <si>
    <t>18</t>
  </si>
  <si>
    <t>Краткосрочная дебиторская задолженность</t>
  </si>
  <si>
    <t>60, 62, 63,76 и др.</t>
  </si>
  <si>
    <t>Краткосрочные финансовые вложения</t>
  </si>
  <si>
    <t>58, 59, 06</t>
  </si>
  <si>
    <t>Денежные средства и эквиваленты денежных средств</t>
  </si>
  <si>
    <t>50, 51, 52, 55, 57, 58</t>
  </si>
  <si>
    <t xml:space="preserve">Прочие краткосрочные активы </t>
  </si>
  <si>
    <t>94</t>
  </si>
  <si>
    <t>ИТОГО по разделу II</t>
  </si>
  <si>
    <t>БАЛАНС</t>
  </si>
  <si>
    <r>
      <t>В строки 420 и 430</t>
    </r>
    <r>
      <rPr>
        <sz val="10"/>
        <color indexed="16"/>
        <rFont val="Times New Roman"/>
        <family val="1"/>
        <charset val="204"/>
      </rPr>
      <t xml:space="preserve"> показатели всегда вносятся без знака "-". В </t>
    </r>
    <r>
      <rPr>
        <b/>
        <sz val="10"/>
        <color indexed="16"/>
        <rFont val="Times New Roman"/>
        <family val="1"/>
        <charset val="204"/>
      </rPr>
      <t>остальные строки раздела III</t>
    </r>
  </si>
  <si>
    <t>Собственный капитал и обязательства</t>
  </si>
  <si>
    <t xml:space="preserve"> показатели вносятся со знаком "-" при наличии дебетовых сальдо по счетам, информация по которым отражается в данном разделе.</t>
  </si>
  <si>
    <t>III. СОБСТВЕННЫЙ КАПИТАЛ</t>
  </si>
  <si>
    <t>Уставный капитал</t>
  </si>
  <si>
    <t>80</t>
  </si>
  <si>
    <t>Неоплаченная часть уставного капитала</t>
  </si>
  <si>
    <t>420</t>
  </si>
  <si>
    <t>75, суб.сч. 75-1</t>
  </si>
  <si>
    <t>Собственные акции (доли в уставном капитале)</t>
  </si>
  <si>
    <t>430</t>
  </si>
  <si>
    <t>81</t>
  </si>
  <si>
    <t>Резервный капитал</t>
  </si>
  <si>
    <t>82</t>
  </si>
  <si>
    <t>Добавочный капитал</t>
  </si>
  <si>
    <t>83</t>
  </si>
  <si>
    <t xml:space="preserve">Нераспределенная прибыль (непокрытый убыток) </t>
  </si>
  <si>
    <t>84</t>
  </si>
  <si>
    <t xml:space="preserve">Чистая прибыль (убыток) отчетного периода </t>
  </si>
  <si>
    <t>99</t>
  </si>
  <si>
    <t>Целевое финансирование</t>
  </si>
  <si>
    <t>86</t>
  </si>
  <si>
    <t>ИТОГО по разделу III</t>
  </si>
  <si>
    <t>IV. ДОЛГОСРОЧНЫЕ ОБЯЗАТЕЛЬСТВА</t>
  </si>
  <si>
    <t>Долгосрочные кредиты и займы</t>
  </si>
  <si>
    <t>67</t>
  </si>
  <si>
    <t>Долгосрочные обязательства по лизинговым платежам</t>
  </si>
  <si>
    <t>76</t>
  </si>
  <si>
    <t>Отложенные налоговые обязательства</t>
  </si>
  <si>
    <t>65</t>
  </si>
  <si>
    <t>Доходы будущих периодов</t>
  </si>
  <si>
    <t>98</t>
  </si>
  <si>
    <t>Резервы предстоящих платежей</t>
  </si>
  <si>
    <t>96</t>
  </si>
  <si>
    <t>Прочие долгосрочные обязательства</t>
  </si>
  <si>
    <t>60, 62, 68, 69, 76, 79</t>
  </si>
  <si>
    <t>ИТОГО по разделу IV</t>
  </si>
  <si>
    <t>V. КРАТКОСРОЧНЫЕ ОБЯЗАТЕЛЬСТВА</t>
  </si>
  <si>
    <t>Краткосрочные кредиты и займы</t>
  </si>
  <si>
    <t>66</t>
  </si>
  <si>
    <t>Краткосрочная часть долгосрочных обязательств</t>
  </si>
  <si>
    <t>Краткосрочная кредиторская задолженность</t>
  </si>
  <si>
    <t>поставщикам, подрядчикам, исполнителям</t>
  </si>
  <si>
    <t>60</t>
  </si>
  <si>
    <t>по авансам полученным</t>
  </si>
  <si>
    <t>62</t>
  </si>
  <si>
    <t>по налогам и сборам</t>
  </si>
  <si>
    <t>68</t>
  </si>
  <si>
    <t xml:space="preserve">по социальному страхованию и обеспечению </t>
  </si>
  <si>
    <t>69</t>
  </si>
  <si>
    <t>по оплате труда</t>
  </si>
  <si>
    <t>70, 76</t>
  </si>
  <si>
    <t xml:space="preserve">по лизинговым платежам </t>
  </si>
  <si>
    <t>собственнику имущества (учредителям, участникам)</t>
  </si>
  <si>
    <t>70, 75</t>
  </si>
  <si>
    <t>прочим кредиторам</t>
  </si>
  <si>
    <t>71, 73</t>
  </si>
  <si>
    <t>Обязательства, предназначенные для реализации</t>
  </si>
  <si>
    <t>Прочие краткосрочные обязательства</t>
  </si>
  <si>
    <t>ИТОГО по разделу V</t>
  </si>
  <si>
    <t xml:space="preserve">Руководитель </t>
  </si>
  <si>
    <t>Л. И. Адамович</t>
  </si>
  <si>
    <t>(подпись)</t>
  </si>
  <si>
    <t>(инициалы, фамилия)</t>
  </si>
  <si>
    <t>Главный бухгалтер</t>
  </si>
  <si>
    <t>И. С. Позняк</t>
  </si>
  <si>
    <t>январь</t>
  </si>
  <si>
    <t>февраль</t>
  </si>
  <si>
    <t>I</t>
  </si>
  <si>
    <t>март</t>
  </si>
  <si>
    <t>II</t>
  </si>
  <si>
    <t>апрель</t>
  </si>
  <si>
    <t>III</t>
  </si>
  <si>
    <t>май</t>
  </si>
  <si>
    <t>IV</t>
  </si>
  <si>
    <t>июнь</t>
  </si>
  <si>
    <t>июль</t>
  </si>
  <si>
    <t>август</t>
  </si>
  <si>
    <t>сентябрь</t>
  </si>
  <si>
    <t>октябрь</t>
  </si>
  <si>
    <t>ноябрь</t>
  </si>
  <si>
    <t>декабрь</t>
  </si>
  <si>
    <t>Приложение 2</t>
  </si>
  <si>
    <t>к Национальному стандарту бухгалтерского учета и отчетности "Индивидуальная бухгалтерская отчетность"</t>
  </si>
  <si>
    <t>Форма</t>
  </si>
  <si>
    <t>ОТЧЕТ</t>
  </si>
  <si>
    <t>о прибылях и убытках</t>
  </si>
  <si>
    <t>за</t>
  </si>
  <si>
    <t>-</t>
  </si>
  <si>
    <t>Наименование показателей</t>
  </si>
  <si>
    <t>За</t>
  </si>
  <si>
    <t xml:space="preserve">За </t>
  </si>
  <si>
    <t>Выручка от реализации продукции, товаров, работ, услуг</t>
  </si>
  <si>
    <t>010</t>
  </si>
  <si>
    <t>90, 90-1, 90-2, 90-3</t>
  </si>
  <si>
    <t>Себестоимость реализованной продукции, товаров, работ, услуг</t>
  </si>
  <si>
    <t>020</t>
  </si>
  <si>
    <t>90, 90-4</t>
  </si>
  <si>
    <t>Валовая прибыль</t>
  </si>
  <si>
    <t>030</t>
  </si>
  <si>
    <t>Управленческие расходы</t>
  </si>
  <si>
    <t>040</t>
  </si>
  <si>
    <t xml:space="preserve">90, суб.сч. 90-5 </t>
  </si>
  <si>
    <t>Расходы на реализацию</t>
  </si>
  <si>
    <t>050</t>
  </si>
  <si>
    <t>90, суб.сч. 90-6</t>
  </si>
  <si>
    <t>Прибыль (убыток) от реализации продукции, товаров, работ, услуг</t>
  </si>
  <si>
    <t>060</t>
  </si>
  <si>
    <t>Прочие доходы по текущей деятельности</t>
  </si>
  <si>
    <t>070</t>
  </si>
  <si>
    <t>90, суб.сч. 90-7, 90-8, 90-9</t>
  </si>
  <si>
    <t>Прочие расходы по текущей деятельности</t>
  </si>
  <si>
    <t>080</t>
  </si>
  <si>
    <t>90, суб.сч. 90-10</t>
  </si>
  <si>
    <t>Прибыль (убыток) от текущей деятельности</t>
  </si>
  <si>
    <t>090</t>
  </si>
  <si>
    <t>Доходы по инвестиционной деятельности</t>
  </si>
  <si>
    <t>91, суб.сч. 91-1, 91-2, 91-3</t>
  </si>
  <si>
    <t>В том числе:</t>
  </si>
  <si>
    <t>доходы от выбытия основных средств, нематериальных активов и других долгосрочных активов</t>
  </si>
  <si>
    <t>101</t>
  </si>
  <si>
    <t>доходы от участия в уставном капитале других организаций</t>
  </si>
  <si>
    <t>проценты к получению</t>
  </si>
  <si>
    <t>прочие доходы по инвестиционной деятельности</t>
  </si>
  <si>
    <t>Расходы по инвестиционной деятельности</t>
  </si>
  <si>
    <t>91, суб.сч. 91-4</t>
  </si>
  <si>
    <t>расходы от выбытия основных средств, нематериальных активов и других долгосрочных активов</t>
  </si>
  <si>
    <t>прочие расходы по инвестиционной деятельности</t>
  </si>
  <si>
    <t>Доходы по финансовой деятельности</t>
  </si>
  <si>
    <t>курсовые разницы от пересчета активов и обязательств</t>
  </si>
  <si>
    <t>прочие доходы по финансовой деятельности</t>
  </si>
  <si>
    <t>Расходы по финансовой деятельности</t>
  </si>
  <si>
    <t>проценты к уплате</t>
  </si>
  <si>
    <t>прочие расходы по финансовой деятельности</t>
  </si>
  <si>
    <t>Прибыль (убыток) от инвестиционной и финансовой деятельности</t>
  </si>
  <si>
    <t>140</t>
  </si>
  <si>
    <t>Прибыль (убыток) до налогообложения</t>
  </si>
  <si>
    <t>150</t>
  </si>
  <si>
    <r>
      <t xml:space="preserve">09. </t>
    </r>
    <r>
      <rPr>
        <b/>
        <sz val="10"/>
        <color indexed="16"/>
        <rFont val="Times New Roman"/>
        <family val="1"/>
        <charset val="204"/>
      </rPr>
      <t xml:space="preserve">В строки 170 и 180 </t>
    </r>
    <r>
      <rPr>
        <sz val="10"/>
        <color indexed="16"/>
        <rFont val="Times New Roman"/>
        <family val="1"/>
        <charset val="204"/>
      </rPr>
      <t>показатели вносятся со знаком "-", если в результате их расчета получена отрицательная величина</t>
    </r>
  </si>
  <si>
    <t>Налог на прибыль</t>
  </si>
  <si>
    <t>160</t>
  </si>
  <si>
    <t>Изменение отложенных налоговых активов</t>
  </si>
  <si>
    <t>170</t>
  </si>
  <si>
    <t>Изменение отложенных налоговых обязательств</t>
  </si>
  <si>
    <t>180</t>
  </si>
  <si>
    <t>Прочие налоги и сборы, исчисляемые из прибыли (дохода)</t>
  </si>
  <si>
    <t>190</t>
  </si>
  <si>
    <t>Прочие платежи, исчисляемые из прибыли (дохода)</t>
  </si>
  <si>
    <t>200</t>
  </si>
  <si>
    <t xml:space="preserve">Чистая прибыль (убыток) </t>
  </si>
  <si>
    <t>Результат от переоценки долгосрочных активов, не включаемый в чистую прибыль (убыток)</t>
  </si>
  <si>
    <t>220</t>
  </si>
  <si>
    <t>Результат от прочих операций, не включаемый в чистую прибыль (убыток)</t>
  </si>
  <si>
    <t>230</t>
  </si>
  <si>
    <r>
      <t xml:space="preserve">В </t>
    </r>
    <r>
      <rPr>
        <b/>
        <sz val="8"/>
        <color indexed="16"/>
        <rFont val="Times New Roman"/>
        <family val="1"/>
        <charset val="204"/>
      </rPr>
      <t>строки 220 и 230</t>
    </r>
    <r>
      <rPr>
        <sz val="8"/>
        <color indexed="16"/>
        <rFont val="Times New Roman"/>
        <family val="1"/>
        <charset val="204"/>
      </rPr>
      <t xml:space="preserve"> показатели вносятся со знаком "-", если в результате их расчета получена отрицательная величина</t>
    </r>
  </si>
  <si>
    <t xml:space="preserve">Совокупная прибыль (убыток) </t>
  </si>
  <si>
    <t>Базовая прибыль (убыток) на акцию</t>
  </si>
  <si>
    <t>Разводненная прибыль (убыток) на акцию</t>
  </si>
  <si>
    <t>Приложение 3</t>
  </si>
  <si>
    <t>об изменении собственного капитала</t>
  </si>
  <si>
    <t>Устав-ный капитал</t>
  </si>
  <si>
    <t>Неопла-ченная часть уставного капитала</t>
  </si>
  <si>
    <t>Собст-венные акции (доли в уставном капитале)</t>
  </si>
  <si>
    <t xml:space="preserve">Резерв-ный капитал </t>
  </si>
  <si>
    <t>Добавоч-ный капитал</t>
  </si>
  <si>
    <t>Нераспре-деленная прибыль (непокрытый убыток)</t>
  </si>
  <si>
    <t>Чистая прибыль (убыток)</t>
  </si>
  <si>
    <t>Итого</t>
  </si>
  <si>
    <t>СЧЕТА
80, 75, 
суб.сч. 75-1, 81, 82, 83, 84, 99</t>
  </si>
  <si>
    <t>8</t>
  </si>
  <si>
    <r>
      <t>В строку 010 в графы 4 и 5 показатели всегда вносятся без знака "-"</t>
    </r>
    <r>
      <rPr>
        <sz val="9"/>
        <rFont val="Times New Roman"/>
        <family val="1"/>
        <charset val="204"/>
      </rPr>
      <t>, а в остальные графы показатели вносятся со знаком "-" при наличии дебетовых сальдо по счетам, информация по которым отражается в этих графах.</t>
    </r>
  </si>
  <si>
    <t xml:space="preserve">Остаток на </t>
  </si>
  <si>
    <t>Корректировки в связи с изменением учетной политики</t>
  </si>
  <si>
    <r>
      <t>В строки 020-030</t>
    </r>
    <r>
      <rPr>
        <sz val="9"/>
        <color indexed="12"/>
        <rFont val="Times New Roman"/>
        <family val="1"/>
        <charset val="204"/>
      </rPr>
      <t xml:space="preserve"> показатели вносятся со знаком "-", если они показывают </t>
    </r>
    <r>
      <rPr>
        <i/>
        <sz val="9"/>
        <color indexed="12"/>
        <rFont val="Times New Roman"/>
        <family val="1"/>
        <charset val="204"/>
      </rPr>
      <t>уменьшение</t>
    </r>
    <r>
      <rPr>
        <i/>
        <sz val="9"/>
        <rFont val="Times New Roman"/>
        <family val="1"/>
        <charset val="204"/>
      </rPr>
      <t xml:space="preserve"> </t>
    </r>
    <r>
      <rPr>
        <sz val="9"/>
        <rFont val="Times New Roman"/>
        <family val="1"/>
        <charset val="204"/>
      </rPr>
      <t xml:space="preserve">уставного, резервного, добавочного капитала, нераспределенной прибыли прошлых лет, чистой прибыли или </t>
    </r>
    <r>
      <rPr>
        <i/>
        <sz val="9"/>
        <rFont val="Times New Roman"/>
        <family val="1"/>
        <charset val="204"/>
      </rPr>
      <t xml:space="preserve">увеличение </t>
    </r>
    <r>
      <rPr>
        <sz val="9"/>
        <rFont val="Times New Roman"/>
        <family val="1"/>
        <charset val="204"/>
      </rPr>
      <t>неоплаченной части собственного капитала, собственных акций (долей в уставном капитале), непокрытого убытка прошлых лет, убытка.</t>
    </r>
  </si>
  <si>
    <t>Корректировки в связи с исправлением ошибок</t>
  </si>
  <si>
    <t xml:space="preserve">Скорректированный остаток на </t>
  </si>
  <si>
    <t>Увеличение собственного капитала – всего</t>
  </si>
  <si>
    <t xml:space="preserve">чистая прибыль </t>
  </si>
  <si>
    <t>051</t>
  </si>
  <si>
    <t>переоценка долгосрочных активов</t>
  </si>
  <si>
    <t>052</t>
  </si>
  <si>
    <t>доходы от прочих операций, не включаемые в чистую прибыль (убыток)</t>
  </si>
  <si>
    <t>053</t>
  </si>
  <si>
    <t xml:space="preserve">выпуск дополнительных акций </t>
  </si>
  <si>
    <t>054</t>
  </si>
  <si>
    <r>
      <t>В строки 054-059</t>
    </r>
    <r>
      <rPr>
        <sz val="9"/>
        <color indexed="12"/>
        <rFont val="Times New Roman"/>
        <family val="1"/>
        <charset val="204"/>
      </rPr>
      <t xml:space="preserve"> показатели вносятся со знаком "-", если они показывают </t>
    </r>
    <r>
      <rPr>
        <i/>
        <sz val="9"/>
        <color indexed="12"/>
        <rFont val="Times New Roman"/>
        <family val="1"/>
        <charset val="204"/>
      </rPr>
      <t>уменьшение</t>
    </r>
    <r>
      <rPr>
        <sz val="9"/>
        <rFont val="Times New Roman"/>
        <family val="1"/>
        <charset val="204"/>
      </rPr>
      <t xml:space="preserve"> уставного, резервного, добавочного капитала, нераспределенной прибыли прошлых лет, чистой прибыли или </t>
    </r>
    <r>
      <rPr>
        <i/>
        <sz val="9"/>
        <rFont val="Times New Roman"/>
        <family val="1"/>
        <charset val="204"/>
      </rPr>
      <t>увеличение</t>
    </r>
    <r>
      <rPr>
        <sz val="9"/>
        <rFont val="Times New Roman"/>
        <family val="1"/>
        <charset val="204"/>
      </rPr>
      <t xml:space="preserve"> неоплаченной части собственного капитала, собственных акций (долей в уставном капитале), непокрытого убытка прошлых лет, убытка.</t>
    </r>
  </si>
  <si>
    <t>увеличение номинальной стоимости акций</t>
  </si>
  <si>
    <t>055</t>
  </si>
  <si>
    <t>вклады собственника имущества (учредителей, участников)</t>
  </si>
  <si>
    <t>056</t>
  </si>
  <si>
    <t>реорганизация</t>
  </si>
  <si>
    <t>057</t>
  </si>
  <si>
    <t>058</t>
  </si>
  <si>
    <t>059</t>
  </si>
  <si>
    <t>Уменьшение собственного капитала – всего</t>
  </si>
  <si>
    <r>
      <t xml:space="preserve">В строки 061-065 </t>
    </r>
    <r>
      <rPr>
        <sz val="9"/>
        <color indexed="12"/>
        <rFont val="Times New Roman"/>
        <family val="1"/>
        <charset val="204"/>
      </rPr>
      <t xml:space="preserve">показатели вносятся со знаком "-", если они показывают </t>
    </r>
    <r>
      <rPr>
        <i/>
        <sz val="9"/>
        <color indexed="12"/>
        <rFont val="Times New Roman"/>
        <family val="1"/>
        <charset val="204"/>
      </rPr>
      <t>уменьшение</t>
    </r>
    <r>
      <rPr>
        <sz val="9"/>
        <rFont val="Times New Roman"/>
        <family val="1"/>
        <charset val="204"/>
      </rPr>
      <t xml:space="preserve"> уставного, резервного, добавочного капитала, нераспределенной прибыли прошлых лет, чистой прибыли или </t>
    </r>
    <r>
      <rPr>
        <i/>
        <sz val="9"/>
        <rFont val="Times New Roman"/>
        <family val="1"/>
        <charset val="204"/>
      </rPr>
      <t>увеличение</t>
    </r>
    <r>
      <rPr>
        <sz val="9"/>
        <rFont val="Times New Roman"/>
        <family val="1"/>
        <charset val="204"/>
      </rPr>
      <t xml:space="preserve"> неоплаченной части собственного капитала, собственных акций (долей в уставном капитале), непокрытого убытка прошлых лет, убытка.</t>
    </r>
  </si>
  <si>
    <t>убыток</t>
  </si>
  <si>
    <t>061</t>
  </si>
  <si>
    <t>062</t>
  </si>
  <si>
    <t>расходы от прочих операций, не включаемые в чистую прибыль (убыток)</t>
  </si>
  <si>
    <t>063</t>
  </si>
  <si>
    <t>уменьшение номинальной стоимости акций</t>
  </si>
  <si>
    <t>064</t>
  </si>
  <si>
    <t>выкуп акций (долей в уставном капитале)</t>
  </si>
  <si>
    <t>065</t>
  </si>
  <si>
    <r>
      <t xml:space="preserve">В строки 066-069, 070 - 090, 120 - 130 </t>
    </r>
    <r>
      <rPr>
        <sz val="9"/>
        <color indexed="12"/>
        <rFont val="Times New Roman"/>
        <family val="1"/>
        <charset val="204"/>
      </rPr>
      <t xml:space="preserve"> показатели вносятся со знаком "-", если они показывают </t>
    </r>
    <r>
      <rPr>
        <i/>
        <sz val="9"/>
        <color indexed="12"/>
        <rFont val="Times New Roman"/>
        <family val="1"/>
        <charset val="204"/>
      </rPr>
      <t>уменьшение</t>
    </r>
    <r>
      <rPr>
        <sz val="9"/>
        <rFont val="Times New Roman"/>
        <family val="1"/>
        <charset val="204"/>
      </rPr>
      <t xml:space="preserve"> уставного, резервного, добавочного капитала, нераспределенной прибыли прошлых лет, чистой прибыли или </t>
    </r>
    <r>
      <rPr>
        <i/>
        <sz val="9"/>
        <rFont val="Times New Roman"/>
        <family val="1"/>
        <charset val="204"/>
      </rPr>
      <t xml:space="preserve">увеличение </t>
    </r>
    <r>
      <rPr>
        <sz val="9"/>
        <rFont val="Times New Roman"/>
        <family val="1"/>
        <charset val="204"/>
      </rPr>
      <t>неоплаченной части собственного капитала, собственных акций (долей в уставном капитале), непокрытого убытка прошлых лет, убытка.</t>
    </r>
  </si>
  <si>
    <t>дивиденды и другие доходы от участия в уставном капитале организации</t>
  </si>
  <si>
    <t>066</t>
  </si>
  <si>
    <t>067</t>
  </si>
  <si>
    <r>
      <t xml:space="preserve">При составлении </t>
    </r>
    <r>
      <rPr>
        <b/>
        <sz val="9"/>
        <color indexed="12"/>
        <rFont val="Times New Roman"/>
        <family val="1"/>
        <charset val="204"/>
      </rPr>
      <t>промежуточной отчетности строка 110 заполняется вручную</t>
    </r>
    <r>
      <rPr>
        <sz val="9"/>
        <rFont val="Times New Roman"/>
        <family val="1"/>
        <charset val="204"/>
      </rPr>
      <t xml:space="preserve"> (автоматический перенос данных не предусмотрен). Данные берутся из строки 200 отчета об изменении собственного капитала за предыдущий год.  </t>
    </r>
    <r>
      <rPr>
        <b/>
        <sz val="9"/>
        <color indexed="12"/>
        <rFont val="Times New Roman"/>
        <family val="1"/>
        <charset val="204"/>
      </rPr>
      <t>При заполнении данного приложения в графы 4 и 5 вычитаемые (отрицательные) показатели вносятся со знаком "-".</t>
    </r>
    <r>
      <rPr>
        <sz val="9"/>
        <rFont val="Times New Roman"/>
        <family val="1"/>
        <charset val="204"/>
      </rPr>
      <t xml:space="preserve">
При внесении показателей в графы 3, 6, 7, 8, 9 знак "-" проставляется только при наличии дебетовых остатков по соответствующим счетам.</t>
    </r>
  </si>
  <si>
    <t>068</t>
  </si>
  <si>
    <t>069</t>
  </si>
  <si>
    <t>Изменение уставного капитала</t>
  </si>
  <si>
    <t>Изменение резервного капитала</t>
  </si>
  <si>
    <t>Изменение добавочного капитала</t>
  </si>
  <si>
    <t>Остаток на</t>
  </si>
  <si>
    <t>100</t>
  </si>
  <si>
    <t>110</t>
  </si>
  <si>
    <t>120</t>
  </si>
  <si>
    <t>130</t>
  </si>
  <si>
    <t>151</t>
  </si>
  <si>
    <t>152</t>
  </si>
  <si>
    <t>153</t>
  </si>
  <si>
    <t>154</t>
  </si>
  <si>
    <r>
      <t xml:space="preserve">В строки 154-159 </t>
    </r>
    <r>
      <rPr>
        <sz val="10"/>
        <color indexed="12"/>
        <rFont val="Times New Roman"/>
        <family val="1"/>
        <charset val="204"/>
      </rPr>
      <t xml:space="preserve">показатели вносятся со знаком "-", если они показывают </t>
    </r>
    <r>
      <rPr>
        <i/>
        <sz val="10"/>
        <color indexed="12"/>
        <rFont val="Times New Roman"/>
        <family val="1"/>
        <charset val="204"/>
      </rPr>
      <t>уменьшение</t>
    </r>
    <r>
      <rPr>
        <sz val="10"/>
        <color indexed="12"/>
        <rFont val="Times New Roman"/>
        <family val="1"/>
        <charset val="204"/>
      </rPr>
      <t xml:space="preserve"> </t>
    </r>
    <r>
      <rPr>
        <sz val="10"/>
        <rFont val="Times New Roman"/>
        <family val="1"/>
        <charset val="204"/>
      </rPr>
      <t xml:space="preserve">уставного, резервного, добавочного капитала, нераспределенной прибыли прошлых лет, чистой прибыли отчетного периода  или </t>
    </r>
    <r>
      <rPr>
        <i/>
        <sz val="10"/>
        <rFont val="Times New Roman"/>
        <family val="1"/>
        <charset val="204"/>
      </rPr>
      <t>увеличение</t>
    </r>
    <r>
      <rPr>
        <sz val="10"/>
        <rFont val="Times New Roman"/>
        <family val="1"/>
        <charset val="204"/>
      </rPr>
      <t xml:space="preserve"> неоплаченной части собственного капитала, собственных акций (долей в уставном капитале), непокрытого убытка прошлых лет, убытка отчетного периода.</t>
    </r>
  </si>
  <si>
    <t>155</t>
  </si>
  <si>
    <t>156</t>
  </si>
  <si>
    <t>157</t>
  </si>
  <si>
    <t>прочее увеличение капитала</t>
  </si>
  <si>
    <t>158</t>
  </si>
  <si>
    <t>159</t>
  </si>
  <si>
    <r>
      <t>В строки 161-169</t>
    </r>
    <r>
      <rPr>
        <sz val="10"/>
        <color indexed="12"/>
        <rFont val="Times New Roman"/>
        <family val="1"/>
        <charset val="204"/>
      </rPr>
      <t xml:space="preserve"> показатели вносятся со знаком "-", если они показывают </t>
    </r>
    <r>
      <rPr>
        <i/>
        <sz val="10"/>
        <color indexed="12"/>
        <rFont val="Times New Roman"/>
        <family val="1"/>
        <charset val="204"/>
      </rPr>
      <t>уменьшение</t>
    </r>
    <r>
      <rPr>
        <sz val="10"/>
        <rFont val="Times New Roman"/>
        <family val="1"/>
        <charset val="204"/>
      </rPr>
      <t xml:space="preserve"> уставного, резервного, добавочного капитала, нераспределенной прибыли прошлых лет, чистой прибыли отчетного периода или </t>
    </r>
    <r>
      <rPr>
        <i/>
        <sz val="10"/>
        <rFont val="Times New Roman"/>
        <family val="1"/>
        <charset val="204"/>
      </rPr>
      <t>увеличение</t>
    </r>
    <r>
      <rPr>
        <sz val="10"/>
        <rFont val="Times New Roman"/>
        <family val="1"/>
        <charset val="204"/>
      </rPr>
      <t xml:space="preserve"> неоплаченной части собственного капитала, собственных акций (долей в уставном капитале), непокрытого убытка прошлых лет, убытка отчетного периода.</t>
    </r>
  </si>
  <si>
    <t>161</t>
  </si>
  <si>
    <t>162</t>
  </si>
  <si>
    <t>163</t>
  </si>
  <si>
    <t>164</t>
  </si>
  <si>
    <t>165</t>
  </si>
  <si>
    <r>
      <t xml:space="preserve">В строки 170-190 </t>
    </r>
    <r>
      <rPr>
        <sz val="10"/>
        <color indexed="12"/>
        <rFont val="Times New Roman"/>
        <family val="1"/>
        <charset val="204"/>
      </rPr>
      <t xml:space="preserve">показатели вносятся со знаком "-", если они показывают </t>
    </r>
    <r>
      <rPr>
        <i/>
        <sz val="10"/>
        <color indexed="12"/>
        <rFont val="Times New Roman"/>
        <family val="1"/>
        <charset val="204"/>
      </rPr>
      <t>уменьшение</t>
    </r>
    <r>
      <rPr>
        <sz val="10"/>
        <rFont val="Times New Roman"/>
        <family val="1"/>
        <charset val="204"/>
      </rPr>
      <t xml:space="preserve"> уставного, резервного, добавочного капитала, нераспределенной прибыли прошлых лет или </t>
    </r>
    <r>
      <rPr>
        <i/>
        <sz val="10"/>
        <rFont val="Times New Roman"/>
        <family val="1"/>
        <charset val="204"/>
      </rPr>
      <t>увеличение</t>
    </r>
    <r>
      <rPr>
        <sz val="10"/>
        <rFont val="Times New Roman"/>
        <family val="1"/>
        <charset val="204"/>
      </rPr>
      <t xml:space="preserve"> собственных акций (долей в уставном капитале), непокрытого убытка прошлых лет.</t>
    </r>
  </si>
  <si>
    <t>166</t>
  </si>
  <si>
    <t>167</t>
  </si>
  <si>
    <t>прочее уменьшение капитала</t>
  </si>
  <si>
    <t>168</t>
  </si>
  <si>
    <t>169</t>
  </si>
  <si>
    <t>Приложение 4</t>
  </si>
  <si>
    <t>о движении денежных средств</t>
  </si>
  <si>
    <t>Движение денежных средств по текущей деятельности</t>
  </si>
  <si>
    <t>50,  51, 52, 55, 57, 58</t>
  </si>
  <si>
    <t>Поступило денежных средств – всего</t>
  </si>
  <si>
    <t>от покупателей продукции, товаров, заказчиков работ, услуг</t>
  </si>
  <si>
    <t>021</t>
  </si>
  <si>
    <t>от покупателей материалов и других запасов</t>
  </si>
  <si>
    <t>022</t>
  </si>
  <si>
    <t>роялти</t>
  </si>
  <si>
    <t>023</t>
  </si>
  <si>
    <t>прочие поступления</t>
  </si>
  <si>
    <t>024</t>
  </si>
  <si>
    <t>Направлено денежных средств – всего</t>
  </si>
  <si>
    <t>на приобретение запасов, работ, услуг</t>
  </si>
  <si>
    <t>031</t>
  </si>
  <si>
    <t>на оплату труда</t>
  </si>
  <si>
    <t>032</t>
  </si>
  <si>
    <t>на уплату налогов и сборов</t>
  </si>
  <si>
    <t>033</t>
  </si>
  <si>
    <t>на прочие выплаты</t>
  </si>
  <si>
    <t>034</t>
  </si>
  <si>
    <t>Результат движения денежных средств по текущей деятельности</t>
  </si>
  <si>
    <t>Движение денежных средств по инвестиционной деятельности</t>
  </si>
  <si>
    <t>от покупателей основных средств, нематериальных активов и других долгосрочных активов</t>
  </si>
  <si>
    <t>возврат предоставленных займов</t>
  </si>
  <si>
    <t>проценты</t>
  </si>
  <si>
    <t>на приобретение и создание основных средств, нематериальных активов и других долгосрочных активов</t>
  </si>
  <si>
    <t>на предоставление займов</t>
  </si>
  <si>
    <t>на вклады в уставный капитал других организаций</t>
  </si>
  <si>
    <t>прочие выплаты</t>
  </si>
  <si>
    <t>Результат движения денежных средств по инвестиционной деятельности</t>
  </si>
  <si>
    <t>Движение денежных средств по финансовой деятельности</t>
  </si>
  <si>
    <t xml:space="preserve">Поступило денежных средств – всего </t>
  </si>
  <si>
    <t>кредиты и займы</t>
  </si>
  <si>
    <t>081</t>
  </si>
  <si>
    <t xml:space="preserve">от выпуска акций </t>
  </si>
  <si>
    <t>082</t>
  </si>
  <si>
    <t>083</t>
  </si>
  <si>
    <t xml:space="preserve">прочие поступления </t>
  </si>
  <si>
    <t>084</t>
  </si>
  <si>
    <t>Направлено денежных средств – всего</t>
  </si>
  <si>
    <t>на погашение кредитов и займов</t>
  </si>
  <si>
    <t>091</t>
  </si>
  <si>
    <t>на выплаты дивидендов и других доходов от участия в уставном капитале организации</t>
  </si>
  <si>
    <t>092</t>
  </si>
  <si>
    <t>на выплаты процентов</t>
  </si>
  <si>
    <t>093</t>
  </si>
  <si>
    <t>на лизинговые платежи</t>
  </si>
  <si>
    <t>094</t>
  </si>
  <si>
    <t>095</t>
  </si>
  <si>
    <t>Результат движения денежных средств по финансовой деятельности</t>
  </si>
  <si>
    <t>Результат движения денежных средств по текущей, инвестиционной и финансовой деятельности</t>
  </si>
  <si>
    <t xml:space="preserve">Остаток денежных средств и эквивалентов </t>
  </si>
  <si>
    <t xml:space="preserve">денежных средств на </t>
  </si>
  <si>
    <t>Влияние изменений курсов иностранных валют</t>
  </si>
  <si>
    <r>
      <t xml:space="preserve">В строку 140 </t>
    </r>
    <r>
      <rPr>
        <sz val="10"/>
        <color indexed="16"/>
        <rFont val="Times New Roman"/>
        <family val="1"/>
        <charset val="204"/>
      </rPr>
      <t>показатель вносится со знаком "-", если он повлиял на уменьшение остатка денежных средств.</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</si>
</sst>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FC19]d\ mmmm\ yyyy\ &quot;года&quot;"/>
    <numFmt numFmtId="165" formatCode="[$-FC19]&quot;На &quot;d\ mmmm\ yyyy\ &quot;года&quot;"/>
    <numFmt numFmtId="166" formatCode="_-* #,##0.00_р_._-;\-* #,##0.00_р_._-;_-* &quot;-&quot;??_р_._-;_-@_-"/>
    <numFmt numFmtId="167" formatCode="_-* #,##0_р_._-;\-* #,##0_р_._-;_-* &quot;-&quot;??_р_._-;_-@_-"/>
    <numFmt numFmtId="168" formatCode="_(#,##0_);\(#,##0\);_(* &quot;-&quot;??_);_(@_)"/>
    <numFmt numFmtId="169" formatCode="\(#,##0\);\(#,##0\);_(* &quot;-&quot;??_);_(@_)"/>
    <numFmt numFmtId="170" formatCode="_-* #,##0_р_._-;\-* #,##0_р_._-;_-* &quot;-&quot;_р_._-;_-@_-"/>
    <numFmt numFmtId="171" formatCode="[$-F800]dddd\,\ mmmm\ dd\,\ yyyy"/>
    <numFmt numFmtId="172" formatCode="[$-FC19]\ yyyy\ &quot;года&quot;"/>
    <numFmt numFmtId="173" formatCode="[$-FC19]&quot;за &quot;mmmm"/>
    <numFmt numFmtId="174" formatCode="\(#,##0\);\(\-#,##0\);_(* &quot;-&quot;??_);_(@_)"/>
    <numFmt numFmtId="175" formatCode="#,##0.000000"/>
    <numFmt numFmtId="176" formatCode="[$-FC19]d&quot;.&quot;mm&quot;.&quot;yyyy\ &quot;г.&quot;"/>
    <numFmt numFmtId="177" formatCode="#,##0;\(#,##0\);_(* &quot;-&quot;??_);_(@_)"/>
    <numFmt numFmtId="178" formatCode="[$-FC19]&quot;на &quot;d\ mmmm\ yyyy\ &quot;года&quot;"/>
  </numFmts>
  <fonts count="51">
    <font>
      <sz val="10"/>
      <name val="Arial Cyr"/>
      <charset val="204"/>
    </font>
    <font>
      <sz val="10"/>
      <name val="Arial Cyr"/>
      <charset val="204"/>
    </font>
    <font>
      <b/>
      <sz val="10"/>
      <color indexed="16"/>
      <name val="Times New Roman"/>
      <family val="1"/>
      <charset val="204"/>
    </font>
    <font>
      <sz val="10"/>
      <name val="Times New Roman"/>
      <family val="1"/>
      <charset val="204"/>
    </font>
    <font>
      <b/>
      <sz val="10.5"/>
      <color indexed="16"/>
      <name val="Times New Roman"/>
      <family val="1"/>
      <charset val="204"/>
    </font>
    <font>
      <b/>
      <sz val="10.5"/>
      <name val="Times New Roman"/>
      <family val="1"/>
      <charset val="204"/>
    </font>
    <font>
      <b/>
      <sz val="10.5"/>
      <color indexed="22"/>
      <name val="Times New Roman"/>
      <family val="1"/>
      <charset val="204"/>
    </font>
    <font>
      <sz val="10"/>
      <color indexed="22"/>
      <name val="Times New Roman"/>
      <family val="1"/>
      <charset val="204"/>
    </font>
    <font>
      <b/>
      <u/>
      <sz val="10"/>
      <color indexed="16"/>
      <name val="Times New Roman"/>
      <family val="1"/>
      <charset val="204"/>
    </font>
    <font>
      <b/>
      <u/>
      <sz val="10"/>
      <color indexed="12"/>
      <name val="Times New Roman"/>
      <family val="1"/>
      <charset val="204"/>
    </font>
    <font>
      <b/>
      <sz val="10"/>
      <color indexed="12"/>
      <name val="Times New Roman"/>
      <family val="1"/>
      <charset val="204"/>
    </font>
    <font>
      <b/>
      <sz val="10"/>
      <name val="Times New Roman"/>
      <family val="1"/>
      <charset val="204"/>
    </font>
    <font>
      <b/>
      <sz val="10"/>
      <color indexed="10"/>
      <name val="Times New Roman"/>
      <family val="1"/>
      <charset val="204"/>
    </font>
    <font>
      <sz val="11"/>
      <color indexed="22"/>
      <name val="Times New Roman"/>
      <family val="1"/>
      <charset val="204"/>
    </font>
    <font>
      <sz val="8"/>
      <name val="Times New Roman"/>
      <family val="1"/>
      <charset val="204"/>
    </font>
    <font>
      <b/>
      <sz val="11"/>
      <name val="Times New Roman"/>
      <family val="1"/>
      <charset val="204"/>
    </font>
    <font>
      <sz val="11"/>
      <name val="Times New Roman"/>
      <family val="1"/>
      <charset val="204"/>
    </font>
    <font>
      <b/>
      <sz val="9"/>
      <name val="Times New Roman"/>
      <family val="1"/>
      <charset val="204"/>
    </font>
    <font>
      <sz val="10"/>
      <color indexed="22"/>
      <name val="Arial Cyr"/>
      <charset val="204"/>
    </font>
    <font>
      <sz val="10"/>
      <color indexed="16"/>
      <name val="Times New Roman"/>
      <family val="1"/>
      <charset val="204"/>
    </font>
    <font>
      <sz val="10"/>
      <color indexed="9"/>
      <name val="Times New Roman"/>
      <family val="1"/>
      <charset val="204"/>
    </font>
    <font>
      <sz val="11"/>
      <name val="Arial Cyr"/>
      <charset val="204"/>
    </font>
    <font>
      <sz val="9"/>
      <name val="Times New Roman"/>
      <family val="1"/>
      <charset val="204"/>
    </font>
    <font>
      <i/>
      <sz val="7"/>
      <name val="Times New Roman"/>
      <family val="1"/>
      <charset val="204"/>
    </font>
    <font>
      <sz val="7"/>
      <name val="Times New Roman"/>
      <family val="1"/>
      <charset val="204"/>
    </font>
    <font>
      <sz val="11"/>
      <color indexed="22"/>
      <name val="Arial Cyr"/>
      <charset val="204"/>
    </font>
    <font>
      <b/>
      <sz val="10"/>
      <color indexed="22"/>
      <name val="Times New Roman"/>
      <family val="1"/>
      <charset val="204"/>
    </font>
    <font>
      <sz val="9"/>
      <color indexed="22"/>
      <name val="Times New Roman"/>
      <family val="1"/>
      <charset val="204"/>
    </font>
    <font>
      <b/>
      <sz val="9"/>
      <color indexed="81"/>
      <name val="Times New Roman"/>
      <family val="1"/>
      <charset val="204"/>
    </font>
    <font>
      <sz val="9"/>
      <color indexed="81"/>
      <name val="Times New Roman"/>
      <family val="1"/>
      <charset val="204"/>
    </font>
    <font>
      <sz val="8"/>
      <color indexed="81"/>
      <name val="Tahoma"/>
      <family val="2"/>
      <charset val="204"/>
    </font>
    <font>
      <b/>
      <sz val="8"/>
      <color indexed="81"/>
      <name val="Times New Roman"/>
      <family val="1"/>
      <charset val="204"/>
    </font>
    <font>
      <sz val="8"/>
      <color indexed="81"/>
      <name val="Times New Roman"/>
      <family val="1"/>
      <charset val="204"/>
    </font>
    <font>
      <sz val="9"/>
      <color indexed="81"/>
      <name val="Tahoma"/>
      <family val="2"/>
      <charset val="204"/>
    </font>
    <font>
      <b/>
      <sz val="10"/>
      <color indexed="81"/>
      <name val="Trajan Pro"/>
      <family val="1"/>
    </font>
    <font>
      <sz val="10"/>
      <color indexed="81"/>
      <name val="Trajan Pro"/>
      <family val="1"/>
    </font>
    <font>
      <b/>
      <sz val="10"/>
      <color indexed="81"/>
      <name val="Tahoma"/>
      <family val="2"/>
      <charset val="204"/>
    </font>
    <font>
      <b/>
      <sz val="9"/>
      <color indexed="12"/>
      <name val="Times New Roman"/>
      <family val="1"/>
      <charset val="204"/>
    </font>
    <font>
      <sz val="8"/>
      <color indexed="16"/>
      <name val="Times New Roman"/>
      <family val="1"/>
      <charset val="204"/>
    </font>
    <font>
      <b/>
      <sz val="8"/>
      <color indexed="16"/>
      <name val="Times New Roman"/>
      <family val="1"/>
      <charset val="204"/>
    </font>
    <font>
      <sz val="9"/>
      <color indexed="12"/>
      <name val="Times New Roman"/>
      <family val="1"/>
      <charset val="204"/>
    </font>
    <font>
      <i/>
      <sz val="9"/>
      <color indexed="12"/>
      <name val="Times New Roman"/>
      <family val="1"/>
      <charset val="204"/>
    </font>
    <font>
      <i/>
      <sz val="9"/>
      <name val="Times New Roman"/>
      <family val="1"/>
      <charset val="204"/>
    </font>
    <font>
      <sz val="10"/>
      <color indexed="10"/>
      <name val="Times New Roman"/>
      <family val="1"/>
      <charset val="204"/>
    </font>
    <font>
      <sz val="10"/>
      <color indexed="12"/>
      <name val="Times New Roman"/>
      <family val="1"/>
      <charset val="204"/>
    </font>
    <font>
      <i/>
      <sz val="10"/>
      <color indexed="12"/>
      <name val="Times New Roman"/>
      <family val="1"/>
      <charset val="204"/>
    </font>
    <font>
      <i/>
      <sz val="10"/>
      <name val="Times New Roman"/>
      <family val="1"/>
      <charset val="204"/>
    </font>
    <font>
      <u/>
      <sz val="9"/>
      <color indexed="81"/>
      <name val="Times New Roman"/>
      <family val="1"/>
      <charset val="204"/>
    </font>
    <font>
      <u/>
      <sz val="8"/>
      <color indexed="81"/>
      <name val="Times New Roman"/>
      <family val="1"/>
      <charset val="204"/>
    </font>
    <font>
      <b/>
      <sz val="10"/>
      <color indexed="81"/>
      <name val="Times New Roman"/>
      <family val="1"/>
      <charset val="204"/>
    </font>
    <font>
      <sz val="10"/>
      <color indexed="81"/>
      <name val="Times New Roman"/>
      <family val="1"/>
      <charset val="204"/>
    </font>
  </fonts>
  <fills count="7">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s>
  <borders count="1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2">
    <xf numFmtId="0" fontId="0" fillId="0" borderId="0"/>
    <xf numFmtId="166" fontId="1" fillId="0" borderId="0" applyFont="0" applyFill="0" applyBorder="0" applyAlignment="0" applyProtection="0"/>
  </cellStyleXfs>
  <cellXfs count="566">
    <xf numFmtId="0" fontId="0" fillId="0" borderId="0" xfId="0"/>
    <xf numFmtId="0" fontId="2" fillId="2" borderId="0" xfId="0" applyFont="1" applyFill="1" applyBorder="1" applyAlignment="1" applyProtection="1">
      <alignment horizontal="left" wrapText="1"/>
      <protection hidden="1"/>
    </xf>
    <xf numFmtId="0" fontId="3" fillId="2" borderId="0" xfId="0" quotePrefix="1" applyNumberFormat="1" applyFont="1" applyFill="1" applyBorder="1" applyAlignment="1" applyProtection="1">
      <alignment horizontal="left"/>
      <protection hidden="1"/>
    </xf>
    <xf numFmtId="0" fontId="3" fillId="2" borderId="0" xfId="0" applyFont="1" applyFill="1" applyBorder="1" applyAlignment="1" applyProtection="1">
      <alignment horizontal="left" vertical="center"/>
      <protection hidden="1"/>
    </xf>
    <xf numFmtId="0" fontId="2" fillId="2" borderId="0" xfId="0" applyFont="1" applyFill="1" applyBorder="1" applyAlignment="1" applyProtection="1">
      <alignment horizontal="right" vertical="center"/>
      <protection hidden="1"/>
    </xf>
    <xf numFmtId="0" fontId="4" fillId="2" borderId="0" xfId="0" quotePrefix="1" applyFont="1" applyFill="1" applyBorder="1" applyAlignment="1" applyProtection="1">
      <alignment horizontal="left" vertical="center" wrapText="1"/>
      <protection hidden="1"/>
    </xf>
    <xf numFmtId="0" fontId="5" fillId="2" borderId="0" xfId="0" quotePrefix="1" applyFont="1" applyFill="1" applyBorder="1" applyAlignment="1" applyProtection="1">
      <alignment horizontal="left" vertical="center" wrapText="1"/>
      <protection hidden="1"/>
    </xf>
    <xf numFmtId="0" fontId="6" fillId="2" borderId="0" xfId="0" quotePrefix="1" applyFont="1" applyFill="1" applyBorder="1" applyAlignment="1" applyProtection="1">
      <alignment horizontal="left" vertical="center" wrapText="1"/>
      <protection hidden="1"/>
    </xf>
    <xf numFmtId="0" fontId="7" fillId="2" borderId="0" xfId="0" applyFont="1" applyFill="1" applyBorder="1" applyAlignment="1" applyProtection="1">
      <alignment horizontal="left" vertical="center"/>
      <protection hidden="1"/>
    </xf>
    <xf numFmtId="0" fontId="11" fillId="3" borderId="2" xfId="0" applyFont="1" applyFill="1" applyBorder="1" applyAlignment="1" applyProtection="1">
      <alignment horizontal="center" vertical="center"/>
      <protection locked="0"/>
    </xf>
    <xf numFmtId="0" fontId="7" fillId="2" borderId="0" xfId="0" applyFont="1" applyFill="1" applyBorder="1" applyAlignment="1" applyProtection="1">
      <alignment horizontal="left" vertical="center"/>
      <protection locked="0" hidden="1"/>
    </xf>
    <xf numFmtId="0" fontId="11" fillId="3" borderId="4"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hidden="1"/>
    </xf>
    <xf numFmtId="164" fontId="3" fillId="4" borderId="7" xfId="0" applyNumberFormat="1" applyFont="1" applyFill="1" applyBorder="1" applyAlignment="1" applyProtection="1">
      <alignment horizontal="center" vertical="center"/>
      <protection locked="0"/>
    </xf>
    <xf numFmtId="164" fontId="3" fillId="2" borderId="7" xfId="0" applyNumberFormat="1" applyFont="1" applyFill="1" applyBorder="1" applyAlignment="1" applyProtection="1">
      <alignment horizontal="center" vertical="center"/>
      <protection locked="0"/>
    </xf>
    <xf numFmtId="0" fontId="2" fillId="2" borderId="0" xfId="0" quotePrefix="1" applyFont="1" applyFill="1" applyBorder="1" applyAlignment="1" applyProtection="1">
      <alignment horizontal="right" vertical="center"/>
      <protection hidden="1"/>
    </xf>
    <xf numFmtId="164" fontId="3" fillId="2" borderId="0" xfId="0" applyNumberFormat="1" applyFont="1" applyFill="1" applyBorder="1" applyAlignment="1" applyProtection="1">
      <alignment horizontal="center" vertical="center"/>
      <protection locked="0"/>
    </xf>
    <xf numFmtId="49" fontId="10" fillId="2" borderId="0" xfId="0" applyNumberFormat="1" applyFont="1" applyFill="1" applyBorder="1" applyAlignment="1" applyProtection="1">
      <alignment horizontal="left" vertical="center"/>
      <protection hidden="1"/>
    </xf>
    <xf numFmtId="0" fontId="3" fillId="5" borderId="0" xfId="0" applyFont="1" applyFill="1" applyBorder="1" applyAlignment="1" applyProtection="1">
      <alignment horizontal="left" vertical="center"/>
      <protection locked="0"/>
    </xf>
    <xf numFmtId="49" fontId="10" fillId="2" borderId="0" xfId="0" applyNumberFormat="1"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16" fillId="5" borderId="0" xfId="0" applyFont="1" applyFill="1" applyBorder="1" applyAlignment="1" applyProtection="1">
      <alignment horizontal="left" indent="3"/>
      <protection locked="0"/>
    </xf>
    <xf numFmtId="0" fontId="16" fillId="5" borderId="0" xfId="0" applyFont="1" applyFill="1" applyBorder="1" applyAlignment="1" applyProtection="1">
      <alignment horizontal="left" vertical="center"/>
      <protection locked="0"/>
    </xf>
    <xf numFmtId="0" fontId="2" fillId="2" borderId="0" xfId="0" applyFont="1" applyFill="1" applyBorder="1" applyAlignment="1" applyProtection="1">
      <alignment horizontal="right" vertical="center"/>
      <protection locked="0"/>
    </xf>
    <xf numFmtId="0" fontId="11" fillId="2"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protection locked="0"/>
    </xf>
    <xf numFmtId="0" fontId="3" fillId="5" borderId="0" xfId="0" applyNumberFormat="1" applyFont="1" applyFill="1" applyBorder="1" applyAlignment="1" applyProtection="1">
      <alignment horizontal="left" wrapText="1"/>
      <protection locked="0"/>
    </xf>
    <xf numFmtId="0" fontId="11"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vertical="center"/>
      <protection locked="0"/>
    </xf>
    <xf numFmtId="164" fontId="3" fillId="2" borderId="0" xfId="0" applyNumberFormat="1" applyFont="1" applyFill="1" applyBorder="1" applyAlignment="1" applyProtection="1">
      <alignment horizontal="center" vertical="center"/>
      <protection hidden="1"/>
    </xf>
    <xf numFmtId="0" fontId="2" fillId="2" borderId="0" xfId="0" quotePrefix="1"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wrapText="1" indent="2"/>
      <protection locked="0"/>
    </xf>
    <xf numFmtId="14" fontId="3" fillId="5" borderId="0" xfId="0" applyNumberFormat="1" applyFont="1" applyFill="1" applyBorder="1" applyAlignment="1" applyProtection="1">
      <alignment horizontal="center" vertical="center" shrinkToFit="1"/>
      <protection locked="0"/>
    </xf>
    <xf numFmtId="0" fontId="17" fillId="5" borderId="7" xfId="0" applyFont="1" applyFill="1" applyBorder="1" applyAlignment="1" applyProtection="1">
      <alignment horizontal="center" vertical="center" wrapText="1"/>
      <protection hidden="1"/>
    </xf>
    <xf numFmtId="165" fontId="17" fillId="5" borderId="7" xfId="0" quotePrefix="1" applyNumberFormat="1" applyFont="1" applyFill="1" applyBorder="1" applyAlignment="1" applyProtection="1">
      <alignment horizontal="center" vertical="center" wrapText="1"/>
      <protection locked="0"/>
    </xf>
    <xf numFmtId="49" fontId="10" fillId="2" borderId="0" xfId="0" applyNumberFormat="1" applyFont="1" applyFill="1" applyBorder="1" applyAlignment="1" applyProtection="1">
      <alignment horizontal="left" vertical="center" wrapText="1"/>
      <protection hidden="1"/>
    </xf>
    <xf numFmtId="0" fontId="1" fillId="2" borderId="0" xfId="0" applyFont="1" applyFill="1" applyBorder="1" applyAlignment="1" applyProtection="1">
      <alignment horizontal="left" vertical="center"/>
      <protection hidden="1"/>
    </xf>
    <xf numFmtId="0" fontId="18" fillId="2" borderId="0" xfId="0" applyFont="1" applyFill="1" applyBorder="1" applyAlignment="1" applyProtection="1">
      <alignment horizontal="left" vertical="center"/>
      <protection hidden="1"/>
    </xf>
    <xf numFmtId="0" fontId="0" fillId="2" borderId="0" xfId="0" applyFill="1" applyBorder="1" applyAlignment="1" applyProtection="1">
      <alignment horizontal="left" vertical="center"/>
      <protection hidden="1"/>
    </xf>
    <xf numFmtId="0" fontId="17" fillId="5" borderId="7" xfId="0" applyFont="1" applyFill="1" applyBorder="1" applyAlignment="1" applyProtection="1">
      <alignment horizontal="center" vertical="center"/>
      <protection hidden="1"/>
    </xf>
    <xf numFmtId="0" fontId="3" fillId="5" borderId="7" xfId="0" applyFont="1" applyFill="1" applyBorder="1" applyAlignment="1" applyProtection="1">
      <alignment horizontal="center" vertical="center"/>
      <protection hidden="1"/>
    </xf>
    <xf numFmtId="167" fontId="3" fillId="5" borderId="7" xfId="1" applyNumberFormat="1" applyFont="1" applyFill="1" applyBorder="1" applyAlignment="1" applyProtection="1">
      <alignment horizontal="center" vertical="center" shrinkToFit="1"/>
      <protection hidden="1"/>
    </xf>
    <xf numFmtId="168" fontId="3" fillId="5" borderId="7" xfId="1" applyNumberFormat="1" applyFont="1" applyFill="1" applyBorder="1" applyAlignment="1" applyProtection="1">
      <alignment horizontal="center" vertical="center" shrinkToFit="1"/>
      <protection locked="0"/>
    </xf>
    <xf numFmtId="0" fontId="11" fillId="2" borderId="0" xfId="0" quotePrefix="1" applyFont="1" applyFill="1" applyBorder="1" applyAlignment="1" applyProtection="1">
      <alignment horizontal="left" vertical="center" wrapText="1"/>
      <protection hidden="1"/>
    </xf>
    <xf numFmtId="0" fontId="11" fillId="2" borderId="0" xfId="0" applyFont="1" applyFill="1" applyBorder="1" applyAlignment="1" applyProtection="1">
      <alignment horizontal="left" vertical="center" wrapText="1"/>
      <protection hidden="1"/>
    </xf>
    <xf numFmtId="0" fontId="3" fillId="5" borderId="3" xfId="0" applyFont="1" applyFill="1" applyBorder="1" applyAlignment="1" applyProtection="1">
      <alignment horizontal="center" vertical="center"/>
      <protection hidden="1"/>
    </xf>
    <xf numFmtId="168" fontId="3" fillId="4" borderId="3" xfId="1" applyNumberFormat="1" applyFont="1" applyFill="1" applyBorder="1" applyAlignment="1" applyProtection="1">
      <alignment horizontal="center" vertical="center" shrinkToFit="1"/>
      <protection hidden="1"/>
    </xf>
    <xf numFmtId="49" fontId="10" fillId="2" borderId="0" xfId="0" quotePrefix="1" applyNumberFormat="1" applyFont="1" applyFill="1" applyBorder="1" applyAlignment="1" applyProtection="1">
      <alignment horizontal="left" vertical="center"/>
      <protection hidden="1"/>
    </xf>
    <xf numFmtId="0" fontId="3" fillId="2" borderId="0" xfId="0" quotePrefix="1" applyFont="1" applyFill="1" applyBorder="1" applyAlignment="1" applyProtection="1">
      <alignment horizontal="left" vertical="center" wrapText="1"/>
      <protection hidden="1"/>
    </xf>
    <xf numFmtId="168" fontId="3" fillId="5" borderId="3" xfId="1" applyNumberFormat="1" applyFont="1" applyFill="1" applyBorder="1" applyAlignment="1" applyProtection="1">
      <alignment horizontal="center" vertical="center" shrinkToFit="1"/>
      <protection hidden="1"/>
    </xf>
    <xf numFmtId="0" fontId="3" fillId="5" borderId="6" xfId="0" applyFont="1" applyFill="1" applyBorder="1" applyAlignment="1" applyProtection="1">
      <alignment horizontal="center" vertical="center"/>
      <protection hidden="1"/>
    </xf>
    <xf numFmtId="168" fontId="3" fillId="5" borderId="6" xfId="1" applyNumberFormat="1"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protection hidden="1"/>
    </xf>
    <xf numFmtId="168" fontId="11" fillId="4" borderId="7" xfId="1" applyNumberFormat="1" applyFont="1" applyFill="1" applyBorder="1" applyAlignment="1" applyProtection="1">
      <alignment horizontal="center" vertical="center" shrinkToFit="1"/>
      <protection hidden="1"/>
    </xf>
    <xf numFmtId="168" fontId="11" fillId="5" borderId="7" xfId="1" applyNumberFormat="1" applyFont="1" applyFill="1" applyBorder="1" applyAlignment="1" applyProtection="1">
      <alignment horizontal="center" vertical="center" shrinkToFit="1"/>
      <protection hidden="1"/>
    </xf>
    <xf numFmtId="0" fontId="1" fillId="5" borderId="16" xfId="0" applyFont="1" applyFill="1" applyBorder="1" applyAlignment="1" applyProtection="1">
      <alignment horizontal="left" vertical="center"/>
      <protection hidden="1"/>
    </xf>
    <xf numFmtId="0" fontId="3" fillId="5" borderId="5" xfId="0" applyFont="1" applyFill="1" applyBorder="1" applyAlignment="1" applyProtection="1">
      <alignment horizontal="center" vertical="center"/>
      <protection hidden="1"/>
    </xf>
    <xf numFmtId="0" fontId="3" fillId="5" borderId="6" xfId="0" applyFont="1" applyFill="1" applyBorder="1" applyAlignment="1" applyProtection="1">
      <alignment horizontal="center"/>
      <protection hidden="1"/>
    </xf>
    <xf numFmtId="168" fontId="3" fillId="5" borderId="6" xfId="1" applyNumberFormat="1" applyFont="1" applyFill="1" applyBorder="1" applyAlignment="1" applyProtection="1">
      <alignment horizontal="center" shrinkToFit="1"/>
      <protection locked="0"/>
    </xf>
    <xf numFmtId="168" fontId="3" fillId="5" borderId="3" xfId="1" applyNumberFormat="1" applyFont="1" applyFill="1" applyBorder="1" applyAlignment="1" applyProtection="1">
      <alignment horizontal="center" vertical="center" shrinkToFit="1"/>
      <protection locked="0"/>
    </xf>
    <xf numFmtId="49" fontId="2" fillId="2" borderId="0" xfId="0" applyNumberFormat="1" applyFont="1" applyFill="1" applyBorder="1" applyAlignment="1" applyProtection="1">
      <alignment horizontal="left" vertical="center"/>
      <protection hidden="1"/>
    </xf>
    <xf numFmtId="165" fontId="17" fillId="5" borderId="7" xfId="0" quotePrefix="1" applyNumberFormat="1" applyFont="1" applyFill="1" applyBorder="1" applyAlignment="1" applyProtection="1">
      <alignment horizontal="center" vertical="center" wrapText="1"/>
      <protection hidden="1"/>
    </xf>
    <xf numFmtId="167" fontId="11" fillId="5" borderId="7" xfId="1" applyNumberFormat="1" applyFont="1" applyFill="1" applyBorder="1" applyAlignment="1" applyProtection="1">
      <alignment horizontal="center" vertical="center" shrinkToFit="1"/>
      <protection hidden="1"/>
    </xf>
    <xf numFmtId="49" fontId="3" fillId="5" borderId="7" xfId="0" applyNumberFormat="1" applyFont="1" applyFill="1" applyBorder="1" applyAlignment="1" applyProtection="1">
      <alignment horizontal="center" vertical="center" wrapText="1"/>
      <protection hidden="1"/>
    </xf>
    <xf numFmtId="169" fontId="3" fillId="5" borderId="3" xfId="1" applyNumberFormat="1" applyFont="1" applyFill="1" applyBorder="1" applyAlignment="1" applyProtection="1">
      <alignment horizontal="center" vertical="center" shrinkToFit="1"/>
      <protection locked="0"/>
    </xf>
    <xf numFmtId="49" fontId="10" fillId="2" borderId="0" xfId="0" quotePrefix="1" applyNumberFormat="1" applyFont="1" applyFill="1" applyBorder="1" applyAlignment="1" applyProtection="1">
      <alignment horizontal="left" vertical="center"/>
      <protection locked="0"/>
    </xf>
    <xf numFmtId="170" fontId="0" fillId="2" borderId="0" xfId="0" applyNumberFormat="1" applyFill="1" applyBorder="1" applyAlignment="1" applyProtection="1">
      <alignment horizontal="center" vertical="center"/>
      <protection hidden="1"/>
    </xf>
    <xf numFmtId="170" fontId="0" fillId="2" borderId="0" xfId="0" applyNumberFormat="1" applyFill="1" applyBorder="1" applyAlignment="1" applyProtection="1">
      <alignment horizontal="left" vertical="center"/>
      <protection hidden="1"/>
    </xf>
    <xf numFmtId="49" fontId="2" fillId="2" borderId="0" xfId="0" applyNumberFormat="1" applyFont="1" applyFill="1" applyBorder="1" applyAlignment="1" applyProtection="1">
      <alignment horizontal="left" vertical="center"/>
      <protection locked="0"/>
    </xf>
    <xf numFmtId="0" fontId="3" fillId="5" borderId="14" xfId="0" applyFont="1" applyFill="1" applyBorder="1" applyAlignment="1" applyProtection="1">
      <alignment horizontal="center" vertical="center"/>
      <protection hidden="1"/>
    </xf>
    <xf numFmtId="168" fontId="3" fillId="4" borderId="7" xfId="1" applyNumberFormat="1" applyFont="1" applyFill="1" applyBorder="1" applyAlignment="1" applyProtection="1">
      <alignment horizontal="center" vertical="center" shrinkToFit="1"/>
      <protection hidden="1"/>
    </xf>
    <xf numFmtId="0" fontId="1" fillId="5" borderId="15" xfId="0" applyFont="1" applyFill="1" applyBorder="1" applyAlignment="1" applyProtection="1">
      <alignment horizontal="left" vertical="center"/>
      <protection hidden="1"/>
    </xf>
    <xf numFmtId="168" fontId="20" fillId="5" borderId="3" xfId="1" applyNumberFormat="1" applyFont="1" applyFill="1" applyBorder="1" applyAlignment="1" applyProtection="1">
      <alignment horizontal="center" vertical="center" shrinkToFit="1"/>
      <protection locked="0"/>
    </xf>
    <xf numFmtId="0" fontId="3" fillId="5" borderId="9" xfId="0" applyFont="1" applyFill="1" applyBorder="1" applyAlignment="1" applyProtection="1">
      <alignment horizontal="center" vertical="center"/>
      <protection hidden="1"/>
    </xf>
    <xf numFmtId="0" fontId="16" fillId="5" borderId="0" xfId="0" applyFont="1" applyFill="1" applyBorder="1" applyAlignment="1" applyProtection="1">
      <alignment horizontal="left" vertical="center"/>
      <protection hidden="1"/>
    </xf>
    <xf numFmtId="0" fontId="21" fillId="5" borderId="0" xfId="0" applyFont="1" applyFill="1" applyBorder="1" applyAlignment="1" applyProtection="1">
      <alignment horizontal="left" vertical="center"/>
      <protection hidden="1"/>
    </xf>
    <xf numFmtId="0" fontId="0" fillId="2" borderId="0" xfId="0" applyFill="1" applyBorder="1" applyAlignment="1" applyProtection="1">
      <alignment horizontal="left" vertical="center"/>
      <protection locked="0"/>
    </xf>
    <xf numFmtId="0" fontId="22" fillId="5" borderId="0" xfId="0" applyFont="1" applyFill="1" applyBorder="1" applyAlignment="1" applyProtection="1">
      <alignment horizontal="left" vertical="center"/>
      <protection hidden="1"/>
    </xf>
    <xf numFmtId="0" fontId="0" fillId="5" borderId="0" xfId="0" applyFill="1" applyBorder="1" applyAlignment="1" applyProtection="1">
      <alignment horizontal="left" vertical="center"/>
      <protection hidden="1"/>
    </xf>
    <xf numFmtId="0" fontId="23" fillId="5" borderId="0" xfId="0" applyFont="1" applyFill="1" applyBorder="1" applyAlignment="1" applyProtection="1">
      <alignment horizontal="center" vertical="center"/>
      <protection hidden="1"/>
    </xf>
    <xf numFmtId="0" fontId="23" fillId="5" borderId="0" xfId="0" quotePrefix="1" applyFont="1" applyFill="1" applyBorder="1" applyAlignment="1" applyProtection="1">
      <alignment horizontal="center" vertical="center"/>
      <protection hidden="1"/>
    </xf>
    <xf numFmtId="0" fontId="24" fillId="5" borderId="0" xfId="0" applyFont="1" applyFill="1" applyBorder="1" applyAlignment="1" applyProtection="1">
      <alignment horizontal="left" vertical="center"/>
      <protection hidden="1"/>
    </xf>
    <xf numFmtId="0" fontId="16" fillId="5" borderId="0" xfId="0" applyFont="1" applyFill="1" applyBorder="1" applyAlignment="1" applyProtection="1">
      <alignment horizontal="center" vertical="center"/>
      <protection hidden="1"/>
    </xf>
    <xf numFmtId="171" fontId="16" fillId="5" borderId="0" xfId="0" applyNumberFormat="1" applyFont="1" applyFill="1" applyBorder="1" applyAlignment="1" applyProtection="1">
      <alignment horizontal="left" vertical="center"/>
      <protection hidden="1"/>
    </xf>
    <xf numFmtId="0" fontId="1" fillId="5" borderId="0" xfId="0" applyFont="1" applyFill="1" applyBorder="1" applyAlignment="1" applyProtection="1">
      <alignment horizontal="left" vertical="center"/>
      <protection hidden="1"/>
    </xf>
    <xf numFmtId="49" fontId="11" fillId="2" borderId="0" xfId="0" applyNumberFormat="1" applyFont="1" applyFill="1" applyBorder="1" applyAlignment="1" applyProtection="1">
      <alignment horizontal="left" vertical="center"/>
      <protection hidden="1"/>
    </xf>
    <xf numFmtId="0" fontId="25" fillId="5" borderId="0" xfId="0" applyFont="1" applyFill="1" applyBorder="1" applyAlignment="1" applyProtection="1">
      <alignment horizontal="left" vertical="center"/>
      <protection hidden="1"/>
    </xf>
    <xf numFmtId="49" fontId="26" fillId="2" borderId="0" xfId="0" applyNumberFormat="1" applyFont="1" applyFill="1" applyBorder="1" applyAlignment="1" applyProtection="1">
      <alignment horizontal="left" vertical="center"/>
      <protection hidden="1"/>
    </xf>
    <xf numFmtId="0" fontId="7" fillId="5" borderId="0" xfId="0" quotePrefix="1" applyFont="1" applyFill="1" applyBorder="1" applyAlignment="1" applyProtection="1">
      <alignment horizontal="left" vertical="center"/>
      <protection hidden="1"/>
    </xf>
    <xf numFmtId="164" fontId="7" fillId="5" borderId="0" xfId="0" applyNumberFormat="1" applyFont="1" applyFill="1" applyBorder="1" applyAlignment="1" applyProtection="1">
      <alignment horizontal="left" vertical="center"/>
      <protection hidden="1"/>
    </xf>
    <xf numFmtId="0" fontId="7" fillId="5" borderId="0" xfId="0" applyFont="1" applyFill="1" applyBorder="1" applyAlignment="1" applyProtection="1">
      <alignment horizontal="left" vertical="center"/>
      <protection hidden="1"/>
    </xf>
    <xf numFmtId="164" fontId="27" fillId="5" borderId="0" xfId="0" applyNumberFormat="1" applyFont="1" applyFill="1" applyBorder="1" applyAlignment="1" applyProtection="1">
      <alignment horizontal="left" vertical="center"/>
      <protection hidden="1"/>
    </xf>
    <xf numFmtId="0" fontId="18" fillId="5" borderId="0" xfId="0" applyFont="1" applyFill="1" applyBorder="1" applyAlignment="1" applyProtection="1">
      <alignment horizontal="left" vertical="center"/>
      <protection hidden="1"/>
    </xf>
    <xf numFmtId="0" fontId="3" fillId="5" borderId="0" xfId="0" applyFont="1" applyFill="1" applyBorder="1" applyAlignment="1" applyProtection="1">
      <alignment horizontal="left" vertical="center"/>
      <protection hidden="1"/>
    </xf>
    <xf numFmtId="0" fontId="3" fillId="2" borderId="0" xfId="0" applyFont="1" applyFill="1" applyBorder="1" applyAlignment="1" applyProtection="1">
      <alignment horizontal="left" vertical="center"/>
    </xf>
    <xf numFmtId="0" fontId="3" fillId="5" borderId="0" xfId="0" applyFont="1" applyFill="1" applyBorder="1" applyAlignment="1" applyProtection="1">
      <alignment horizontal="right" vertical="center"/>
      <protection hidden="1"/>
    </xf>
    <xf numFmtId="0" fontId="15" fillId="5" borderId="0" xfId="0" quotePrefix="1" applyFont="1" applyFill="1" applyBorder="1" applyAlignment="1" applyProtection="1">
      <alignment horizontal="left" vertical="center" indent="3"/>
      <protection hidden="1"/>
    </xf>
    <xf numFmtId="164" fontId="11" fillId="5" borderId="9" xfId="0" applyNumberFormat="1" applyFont="1" applyFill="1" applyBorder="1" applyAlignment="1" applyProtection="1">
      <alignment horizontal="right" vertical="center" shrinkToFit="1"/>
      <protection hidden="1"/>
    </xf>
    <xf numFmtId="0" fontId="11" fillId="5" borderId="9" xfId="0" applyFont="1" applyFill="1" applyBorder="1" applyAlignment="1" applyProtection="1">
      <alignment horizontal="left" vertical="center"/>
      <protection hidden="1"/>
    </xf>
    <xf numFmtId="164" fontId="11" fillId="5" borderId="9" xfId="0" applyNumberFormat="1" applyFont="1" applyFill="1" applyBorder="1" applyAlignment="1" applyProtection="1">
      <alignment horizontal="left" vertical="center" shrinkToFit="1"/>
      <protection hidden="1"/>
    </xf>
    <xf numFmtId="172" fontId="3" fillId="5" borderId="0" xfId="0" applyNumberFormat="1" applyFont="1" applyFill="1" applyBorder="1" applyAlignment="1" applyProtection="1">
      <alignment horizontal="left" vertical="center"/>
      <protection hidden="1"/>
    </xf>
    <xf numFmtId="172" fontId="22" fillId="5" borderId="0" xfId="0" applyNumberFormat="1" applyFont="1" applyFill="1" applyBorder="1" applyAlignment="1" applyProtection="1">
      <alignment horizontal="left" vertical="center"/>
      <protection hidden="1"/>
    </xf>
    <xf numFmtId="0" fontId="3" fillId="5" borderId="11" xfId="0" applyFont="1" applyFill="1" applyBorder="1" applyAlignment="1" applyProtection="1">
      <alignment horizontal="left"/>
      <protection hidden="1"/>
    </xf>
    <xf numFmtId="173" fontId="17" fillId="5" borderId="14" xfId="0" quotePrefix="1" applyNumberFormat="1" applyFont="1" applyFill="1" applyBorder="1" applyAlignment="1" applyProtection="1">
      <alignment horizontal="center" vertical="center" wrapText="1"/>
      <protection hidden="1"/>
    </xf>
    <xf numFmtId="173" fontId="17" fillId="5" borderId="15" xfId="0" applyNumberFormat="1" applyFont="1" applyFill="1" applyBorder="1" applyAlignment="1" applyProtection="1">
      <alignment horizontal="center" vertical="center" wrapText="1"/>
      <protection hidden="1"/>
    </xf>
    <xf numFmtId="165" fontId="17" fillId="5" borderId="16" xfId="0" applyNumberFormat="1" applyFont="1" applyFill="1" applyBorder="1" applyAlignment="1" applyProtection="1">
      <alignment horizontal="center" vertical="center" wrapText="1"/>
      <protection hidden="1"/>
    </xf>
    <xf numFmtId="165" fontId="17" fillId="5" borderId="14" xfId="0" quotePrefix="1" applyNumberFormat="1" applyFont="1" applyFill="1" applyBorder="1" applyAlignment="1" applyProtection="1">
      <alignment horizontal="center" vertical="center" wrapText="1"/>
      <protection hidden="1"/>
    </xf>
    <xf numFmtId="165" fontId="17" fillId="5" borderId="15" xfId="0" applyNumberFormat="1" applyFont="1" applyFill="1" applyBorder="1" applyAlignment="1" applyProtection="1">
      <alignment horizontal="center" vertical="center" wrapText="1"/>
      <protection hidden="1"/>
    </xf>
    <xf numFmtId="0" fontId="1" fillId="2" borderId="0"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17" fillId="5" borderId="3" xfId="0" applyFont="1" applyFill="1" applyBorder="1" applyAlignment="1" applyProtection="1">
      <alignment horizontal="center" vertical="center"/>
      <protection hidden="1"/>
    </xf>
    <xf numFmtId="0" fontId="1" fillId="2" borderId="0" xfId="0" applyFont="1" applyFill="1" applyBorder="1" applyProtection="1"/>
    <xf numFmtId="0" fontId="1" fillId="2" borderId="0" xfId="0" applyFont="1" applyFill="1" applyProtection="1"/>
    <xf numFmtId="0" fontId="0" fillId="2" borderId="0" xfId="0" applyFill="1" applyProtection="1"/>
    <xf numFmtId="0" fontId="0" fillId="2" borderId="0" xfId="0" applyFill="1" applyProtection="1">
      <protection hidden="1"/>
    </xf>
    <xf numFmtId="170" fontId="1" fillId="2" borderId="0" xfId="0" applyNumberFormat="1" applyFont="1" applyFill="1" applyBorder="1" applyProtection="1"/>
    <xf numFmtId="170" fontId="1" fillId="2" borderId="0" xfId="0" applyNumberFormat="1" applyFont="1" applyFill="1" applyProtection="1"/>
    <xf numFmtId="170" fontId="1" fillId="2" borderId="0" xfId="0" applyNumberFormat="1" applyFont="1" applyFill="1" applyBorder="1" applyAlignment="1" applyProtection="1">
      <alignment horizontal="center" vertical="center"/>
    </xf>
    <xf numFmtId="49" fontId="37" fillId="2" borderId="0" xfId="0" quotePrefix="1" applyNumberFormat="1" applyFont="1" applyFill="1" applyBorder="1" applyAlignment="1" applyProtection="1">
      <alignment horizontal="left" vertical="center"/>
      <protection locked="0"/>
    </xf>
    <xf numFmtId="49" fontId="3" fillId="5" borderId="3" xfId="0" applyNumberFormat="1" applyFont="1" applyFill="1" applyBorder="1" applyAlignment="1" applyProtection="1">
      <alignment horizontal="center" vertical="center" wrapText="1"/>
      <protection hidden="1"/>
    </xf>
    <xf numFmtId="49" fontId="3" fillId="5" borderId="6" xfId="0" applyNumberFormat="1" applyFont="1" applyFill="1" applyBorder="1" applyAlignment="1" applyProtection="1">
      <alignment horizontal="center" vertical="center" wrapText="1"/>
      <protection hidden="1"/>
    </xf>
    <xf numFmtId="0" fontId="0" fillId="5" borderId="3" xfId="0" applyFill="1" applyBorder="1" applyProtection="1">
      <protection hidden="1"/>
    </xf>
    <xf numFmtId="49" fontId="10" fillId="2" borderId="0" xfId="0" applyNumberFormat="1" applyFont="1" applyFill="1" applyBorder="1" applyAlignment="1" applyProtection="1">
      <alignment horizontal="left" vertical="center"/>
    </xf>
    <xf numFmtId="0" fontId="17" fillId="2" borderId="0" xfId="0" applyFont="1" applyFill="1" applyBorder="1" applyAlignment="1" applyProtection="1">
      <alignment horizontal="center" vertical="center" wrapText="1"/>
    </xf>
    <xf numFmtId="173" fontId="17" fillId="5" borderId="14" xfId="0" applyNumberFormat="1" applyFont="1" applyFill="1" applyBorder="1" applyAlignment="1" applyProtection="1">
      <alignment horizontal="center" vertical="center" wrapText="1"/>
      <protection hidden="1"/>
    </xf>
    <xf numFmtId="165" fontId="17" fillId="5" borderId="14" xfId="0" applyNumberFormat="1" applyFont="1" applyFill="1" applyBorder="1" applyAlignment="1" applyProtection="1">
      <alignment horizontal="center" vertical="center" wrapText="1"/>
      <protection hidden="1"/>
    </xf>
    <xf numFmtId="49" fontId="19" fillId="2" borderId="0" xfId="0" applyNumberFormat="1" applyFont="1" applyFill="1" applyBorder="1" applyAlignment="1" applyProtection="1">
      <alignment horizontal="left" vertical="center"/>
    </xf>
    <xf numFmtId="0" fontId="7" fillId="2" borderId="0" xfId="0" applyFont="1" applyFill="1" applyProtection="1"/>
    <xf numFmtId="49" fontId="38" fillId="2" borderId="0" xfId="0" applyNumberFormat="1" applyFont="1" applyFill="1" applyBorder="1" applyAlignment="1" applyProtection="1">
      <alignment horizontal="left" vertical="center"/>
    </xf>
    <xf numFmtId="0" fontId="21" fillId="2" borderId="0" xfId="0" applyFont="1" applyFill="1" applyBorder="1" applyAlignment="1" applyProtection="1">
      <alignment horizontal="left" vertical="center"/>
      <protection hidden="1"/>
    </xf>
    <xf numFmtId="0" fontId="3" fillId="5" borderId="0" xfId="0" applyFont="1" applyFill="1" applyBorder="1" applyAlignment="1" applyProtection="1">
      <alignment horizontal="left" vertical="center"/>
      <protection locked="0" hidden="1"/>
    </xf>
    <xf numFmtId="0" fontId="3" fillId="2" borderId="0" xfId="0" applyFont="1" applyFill="1" applyBorder="1" applyAlignment="1" applyProtection="1">
      <alignment horizontal="left" vertical="center"/>
      <protection locked="0" hidden="1"/>
    </xf>
    <xf numFmtId="0" fontId="15" fillId="5" borderId="0" xfId="0" applyFont="1" applyFill="1" applyBorder="1" applyAlignment="1" applyProtection="1">
      <alignment horizontal="left" vertical="center" indent="2"/>
      <protection locked="0" hidden="1"/>
    </xf>
    <xf numFmtId="0" fontId="11" fillId="5" borderId="9" xfId="0" applyFont="1" applyFill="1" applyBorder="1" applyAlignment="1" applyProtection="1">
      <alignment horizontal="left" vertical="center"/>
      <protection locked="0" hidden="1"/>
    </xf>
    <xf numFmtId="170" fontId="11" fillId="5" borderId="9" xfId="0" applyNumberFormat="1" applyFont="1" applyFill="1" applyBorder="1" applyAlignment="1" applyProtection="1">
      <alignment horizontal="center" vertical="center"/>
      <protection locked="0" hidden="1"/>
    </xf>
    <xf numFmtId="0" fontId="3" fillId="5" borderId="0" xfId="0" applyFont="1" applyFill="1" applyBorder="1" applyAlignment="1" applyProtection="1">
      <alignment horizontal="left"/>
      <protection locked="0" hidden="1"/>
    </xf>
    <xf numFmtId="0" fontId="3" fillId="5" borderId="0" xfId="0" applyFont="1" applyFill="1" applyBorder="1" applyAlignment="1" applyProtection="1">
      <alignment horizontal="center"/>
      <protection locked="0" hidden="1"/>
    </xf>
    <xf numFmtId="0" fontId="3" fillId="2" borderId="0" xfId="0" applyFont="1" applyFill="1" applyBorder="1" applyAlignment="1" applyProtection="1">
      <alignment horizontal="left"/>
      <protection locked="0" hidden="1"/>
    </xf>
    <xf numFmtId="0" fontId="17" fillId="5" borderId="10" xfId="0" applyFont="1" applyFill="1" applyBorder="1" applyAlignment="1" applyProtection="1">
      <alignment horizontal="center" vertical="center" wrapText="1"/>
      <protection locked="0" hidden="1"/>
    </xf>
    <xf numFmtId="0" fontId="17" fillId="5" borderId="7" xfId="0" quotePrefix="1" applyFont="1" applyFill="1" applyBorder="1" applyAlignment="1" applyProtection="1">
      <alignment horizontal="center" vertical="center" wrapText="1"/>
      <protection locked="0" hidden="1"/>
    </xf>
    <xf numFmtId="0" fontId="17" fillId="5" borderId="7" xfId="0" applyFont="1" applyFill="1" applyBorder="1" applyAlignment="1" applyProtection="1">
      <alignment horizontal="center" vertical="center" wrapText="1"/>
      <protection locked="0" hidden="1"/>
    </xf>
    <xf numFmtId="49" fontId="11" fillId="2" borderId="0" xfId="0" quotePrefix="1" applyNumberFormat="1" applyFont="1" applyFill="1" applyBorder="1" applyAlignment="1" applyProtection="1">
      <alignment horizontal="left" vertical="center" wrapText="1"/>
      <protection locked="0" hidden="1"/>
    </xf>
    <xf numFmtId="49" fontId="17" fillId="5" borderId="10" xfId="0" applyNumberFormat="1" applyFont="1" applyFill="1" applyBorder="1" applyAlignment="1" applyProtection="1">
      <alignment horizontal="center" vertical="center"/>
      <protection locked="0" hidden="1"/>
    </xf>
    <xf numFmtId="0" fontId="17" fillId="5" borderId="7" xfId="0" applyFont="1" applyFill="1" applyBorder="1" applyAlignment="1" applyProtection="1">
      <alignment horizontal="center" vertical="center"/>
      <protection locked="0" hidden="1"/>
    </xf>
    <xf numFmtId="0" fontId="11" fillId="5" borderId="7" xfId="0" applyFont="1" applyFill="1" applyBorder="1" applyAlignment="1" applyProtection="1">
      <alignment horizontal="center" vertical="center"/>
      <protection locked="0" hidden="1"/>
    </xf>
    <xf numFmtId="0" fontId="11" fillId="2" borderId="0" xfId="0" applyFont="1" applyFill="1" applyBorder="1" applyAlignment="1" applyProtection="1">
      <alignment horizontal="left" vertical="center" wrapText="1"/>
      <protection locked="0" hidden="1"/>
    </xf>
    <xf numFmtId="0" fontId="3" fillId="2" borderId="0" xfId="0" applyFont="1" applyFill="1" applyBorder="1" applyAlignment="1" applyProtection="1">
      <alignment horizontal="center" vertical="center"/>
      <protection locked="0" hidden="1"/>
    </xf>
    <xf numFmtId="49" fontId="3" fillId="5" borderId="10" xfId="0" applyNumberFormat="1" applyFont="1" applyFill="1" applyBorder="1" applyAlignment="1" applyProtection="1">
      <alignment horizontal="center" vertical="center"/>
      <protection locked="0" hidden="1"/>
    </xf>
    <xf numFmtId="168" fontId="3" fillId="5" borderId="7" xfId="1" applyNumberFormat="1" applyFont="1" applyFill="1" applyBorder="1" applyAlignment="1" applyProtection="1">
      <alignment horizontal="center" vertical="center" shrinkToFit="1"/>
      <protection locked="0" hidden="1"/>
    </xf>
    <xf numFmtId="169" fontId="3" fillId="5" borderId="7" xfId="1" applyNumberFormat="1" applyFont="1" applyFill="1" applyBorder="1" applyAlignment="1" applyProtection="1">
      <alignment horizontal="center" vertical="center" shrinkToFit="1"/>
      <protection locked="0" hidden="1"/>
    </xf>
    <xf numFmtId="168" fontId="3" fillId="4" borderId="7" xfId="0" applyNumberFormat="1" applyFont="1" applyFill="1" applyBorder="1" applyAlignment="1" applyProtection="1">
      <alignment horizontal="center" vertical="center"/>
      <protection locked="0" hidden="1"/>
    </xf>
    <xf numFmtId="170" fontId="3" fillId="2" borderId="0" xfId="0" applyNumberFormat="1" applyFont="1" applyFill="1" applyBorder="1" applyAlignment="1" applyProtection="1">
      <alignment horizontal="center" vertical="center"/>
      <protection locked="0" hidden="1"/>
    </xf>
    <xf numFmtId="49" fontId="3" fillId="5" borderId="14" xfId="0" applyNumberFormat="1" applyFont="1" applyFill="1" applyBorder="1" applyAlignment="1" applyProtection="1">
      <alignment horizontal="center" vertical="center"/>
      <protection locked="0" hidden="1"/>
    </xf>
    <xf numFmtId="168" fontId="3" fillId="4" borderId="7" xfId="1" applyNumberFormat="1" applyFont="1" applyFill="1" applyBorder="1" applyAlignment="1" applyProtection="1">
      <alignment horizontal="center" vertical="center" shrinkToFit="1"/>
      <protection locked="0" hidden="1"/>
    </xf>
    <xf numFmtId="0" fontId="3" fillId="2" borderId="0" xfId="0" applyNumberFormat="1" applyFont="1" applyFill="1" applyBorder="1" applyAlignment="1" applyProtection="1">
      <alignment horizontal="left" shrinkToFit="1"/>
      <protection locked="0" hidden="1"/>
    </xf>
    <xf numFmtId="49" fontId="11" fillId="2" borderId="0" xfId="0" applyNumberFormat="1" applyFont="1" applyFill="1" applyBorder="1" applyAlignment="1" applyProtection="1">
      <alignment horizontal="left" vertical="center"/>
      <protection locked="0" hidden="1"/>
    </xf>
    <xf numFmtId="0" fontId="3" fillId="5" borderId="13" xfId="0" applyFont="1" applyFill="1" applyBorder="1" applyAlignment="1" applyProtection="1">
      <alignment vertical="center" wrapText="1"/>
      <protection locked="0" hidden="1"/>
    </xf>
    <xf numFmtId="49" fontId="3" fillId="5" borderId="13" xfId="0" applyNumberFormat="1" applyFont="1" applyFill="1" applyBorder="1" applyAlignment="1" applyProtection="1">
      <alignment horizontal="center" vertical="center"/>
      <protection locked="0" hidden="1"/>
    </xf>
    <xf numFmtId="0" fontId="11" fillId="2" borderId="0" xfId="0" applyFont="1" applyFill="1" applyBorder="1" applyAlignment="1" applyProtection="1">
      <alignment horizontal="left" vertical="center"/>
      <protection locked="0" hidden="1"/>
    </xf>
    <xf numFmtId="168" fontId="3" fillId="2" borderId="0" xfId="0" applyNumberFormat="1" applyFont="1" applyFill="1" applyBorder="1" applyAlignment="1" applyProtection="1">
      <alignment horizontal="left" vertical="center"/>
      <protection locked="0" hidden="1"/>
    </xf>
    <xf numFmtId="0" fontId="37" fillId="2" borderId="13" xfId="0" applyFont="1" applyFill="1" applyBorder="1" applyAlignment="1" applyProtection="1">
      <alignment vertical="center" wrapText="1"/>
      <protection locked="0" hidden="1"/>
    </xf>
    <xf numFmtId="0" fontId="11" fillId="2" borderId="0" xfId="0" applyFont="1" applyFill="1" applyBorder="1" applyAlignment="1" applyProtection="1">
      <alignment vertical="center" wrapText="1"/>
      <protection locked="0" hidden="1"/>
    </xf>
    <xf numFmtId="0" fontId="17" fillId="2" borderId="0" xfId="0" applyFont="1" applyFill="1" applyBorder="1" applyAlignment="1" applyProtection="1">
      <alignment horizontal="left" vertical="center" wrapText="1"/>
      <protection locked="0" hidden="1"/>
    </xf>
    <xf numFmtId="168" fontId="3" fillId="5" borderId="12" xfId="1" applyNumberFormat="1" applyFont="1" applyFill="1" applyBorder="1" applyAlignment="1" applyProtection="1">
      <alignment horizontal="center" vertical="center" shrinkToFit="1"/>
      <protection locked="0" hidden="1"/>
    </xf>
    <xf numFmtId="168" fontId="3" fillId="5" borderId="3" xfId="1" applyNumberFormat="1" applyFont="1" applyFill="1" applyBorder="1" applyAlignment="1" applyProtection="1">
      <alignment horizontal="center" vertical="center" shrinkToFit="1"/>
      <protection locked="0" hidden="1"/>
    </xf>
    <xf numFmtId="168" fontId="3" fillId="4" borderId="3" xfId="1" applyNumberFormat="1" applyFont="1" applyFill="1" applyBorder="1" applyAlignment="1" applyProtection="1">
      <alignment horizontal="center" vertical="center" shrinkToFit="1"/>
      <protection locked="0" hidden="1"/>
    </xf>
    <xf numFmtId="177" fontId="3" fillId="4" borderId="7" xfId="1" applyNumberFormat="1" applyFont="1" applyFill="1" applyBorder="1" applyAlignment="1" applyProtection="1">
      <alignment horizontal="center" vertical="center" shrinkToFit="1"/>
      <protection locked="0" hidden="1"/>
    </xf>
    <xf numFmtId="168" fontId="3" fillId="2" borderId="0" xfId="0" quotePrefix="1" applyNumberFormat="1" applyFont="1" applyFill="1" applyBorder="1" applyAlignment="1" applyProtection="1">
      <alignment horizontal="left" vertical="center"/>
      <protection locked="0" hidden="1"/>
    </xf>
    <xf numFmtId="168" fontId="43" fillId="5" borderId="3" xfId="0" applyNumberFormat="1" applyFont="1" applyFill="1" applyBorder="1" applyAlignment="1" applyProtection="1">
      <alignment horizontal="left" vertical="center"/>
      <protection locked="0" hidden="1"/>
    </xf>
    <xf numFmtId="168" fontId="43" fillId="4" borderId="3" xfId="0" applyNumberFormat="1" applyFont="1" applyFill="1" applyBorder="1" applyAlignment="1" applyProtection="1">
      <alignment horizontal="center" vertical="center"/>
      <protection locked="0" hidden="1"/>
    </xf>
    <xf numFmtId="168" fontId="3" fillId="4" borderId="18" xfId="1" applyNumberFormat="1" applyFont="1" applyFill="1" applyBorder="1" applyAlignment="1" applyProtection="1">
      <alignment horizontal="center" vertical="center" shrinkToFit="1"/>
      <protection locked="0" hidden="1"/>
    </xf>
    <xf numFmtId="168" fontId="3" fillId="2" borderId="0" xfId="0" applyNumberFormat="1" applyFont="1" applyFill="1" applyBorder="1" applyAlignment="1" applyProtection="1">
      <alignment horizontal="center" vertical="center"/>
      <protection locked="0" hidden="1"/>
    </xf>
    <xf numFmtId="168" fontId="3" fillId="5" borderId="6" xfId="1" applyNumberFormat="1" applyFont="1" applyFill="1" applyBorder="1" applyAlignment="1" applyProtection="1">
      <alignment horizontal="center" vertical="center" shrinkToFit="1"/>
      <protection locked="0" hidden="1"/>
    </xf>
    <xf numFmtId="168" fontId="3" fillId="4" borderId="6" xfId="1" applyNumberFormat="1" applyFont="1" applyFill="1" applyBorder="1" applyAlignment="1" applyProtection="1">
      <alignment horizontal="center" vertical="center" shrinkToFit="1"/>
      <protection locked="0" hidden="1"/>
    </xf>
    <xf numFmtId="0" fontId="11" fillId="2" borderId="13" xfId="0" applyFont="1" applyFill="1" applyBorder="1" applyAlignment="1" applyProtection="1">
      <alignment horizontal="left" vertical="center" wrapText="1"/>
      <protection locked="0" hidden="1"/>
    </xf>
    <xf numFmtId="49" fontId="3" fillId="5" borderId="7" xfId="0" applyNumberFormat="1" applyFont="1" applyFill="1" applyBorder="1" applyAlignment="1" applyProtection="1">
      <alignment horizontal="center" vertical="center"/>
      <protection locked="0" hidden="1"/>
    </xf>
    <xf numFmtId="168" fontId="3" fillId="2" borderId="0" xfId="0" applyNumberFormat="1" applyFont="1" applyFill="1" applyBorder="1" applyAlignment="1" applyProtection="1">
      <alignment horizontal="left" vertical="center" shrinkToFit="1"/>
      <protection locked="0" hidden="1"/>
    </xf>
    <xf numFmtId="0" fontId="3" fillId="5" borderId="0" xfId="0" applyFont="1" applyFill="1" applyBorder="1" applyAlignment="1" applyProtection="1">
      <alignment vertical="center"/>
      <protection locked="0" hidden="1"/>
    </xf>
    <xf numFmtId="49" fontId="3" fillId="5" borderId="0" xfId="0" applyNumberFormat="1" applyFont="1" applyFill="1" applyBorder="1" applyAlignment="1" applyProtection="1">
      <alignment horizontal="center" vertical="center"/>
      <protection locked="0" hidden="1"/>
    </xf>
    <xf numFmtId="170" fontId="3" fillId="5" borderId="0" xfId="1" applyNumberFormat="1" applyFont="1" applyFill="1" applyBorder="1" applyAlignment="1" applyProtection="1">
      <alignment horizontal="center" vertical="center" shrinkToFit="1"/>
      <protection locked="0" hidden="1"/>
    </xf>
    <xf numFmtId="168" fontId="3" fillId="2" borderId="0" xfId="0" applyNumberFormat="1" applyFont="1" applyFill="1" applyBorder="1" applyAlignment="1" applyProtection="1">
      <alignment horizontal="left" vertical="top" shrinkToFit="1"/>
      <protection locked="0" hidden="1"/>
    </xf>
    <xf numFmtId="0" fontId="0" fillId="5" borderId="0" xfId="0" applyFill="1" applyBorder="1" applyAlignment="1" applyProtection="1">
      <alignment horizontal="left" vertical="center"/>
      <protection locked="0" hidden="1"/>
    </xf>
    <xf numFmtId="0" fontId="1" fillId="2" borderId="0" xfId="0" applyFont="1" applyFill="1" applyBorder="1" applyAlignment="1" applyProtection="1">
      <alignment horizontal="left" vertical="center"/>
      <protection locked="0" hidden="1"/>
    </xf>
    <xf numFmtId="0" fontId="0" fillId="2" borderId="0" xfId="0" applyFill="1" applyBorder="1" applyAlignment="1" applyProtection="1">
      <alignment horizontal="left" vertical="center"/>
      <protection locked="0" hidden="1"/>
    </xf>
    <xf numFmtId="0" fontId="16" fillId="5" borderId="0" xfId="0" applyFont="1" applyFill="1" applyBorder="1" applyAlignment="1" applyProtection="1">
      <alignment horizontal="left" vertical="center"/>
      <protection locked="0" hidden="1"/>
    </xf>
    <xf numFmtId="0" fontId="16" fillId="5" borderId="0" xfId="0" applyFont="1" applyFill="1" applyBorder="1" applyAlignment="1" applyProtection="1">
      <alignment horizontal="center" vertical="center"/>
      <protection locked="0" hidden="1"/>
    </xf>
    <xf numFmtId="0" fontId="15" fillId="5" borderId="0" xfId="0" applyFont="1" applyFill="1" applyBorder="1" applyAlignment="1" applyProtection="1">
      <alignment horizontal="left" vertical="center" indent="3"/>
      <protection hidden="1"/>
    </xf>
    <xf numFmtId="170" fontId="11" fillId="5" borderId="9" xfId="0" applyNumberFormat="1" applyFont="1" applyFill="1" applyBorder="1" applyAlignment="1" applyProtection="1">
      <alignment horizontal="center" vertical="center" shrinkToFit="1"/>
      <protection hidden="1"/>
    </xf>
    <xf numFmtId="0" fontId="17" fillId="5" borderId="14" xfId="0" quotePrefix="1" applyFont="1" applyFill="1" applyBorder="1" applyAlignment="1" applyProtection="1">
      <alignment horizontal="center" vertical="center" wrapText="1"/>
      <protection hidden="1"/>
    </xf>
    <xf numFmtId="170" fontId="17" fillId="5" borderId="15" xfId="0" applyNumberFormat="1" applyFont="1" applyFill="1" applyBorder="1" applyAlignment="1" applyProtection="1">
      <alignment horizontal="left" vertical="center"/>
      <protection hidden="1"/>
    </xf>
    <xf numFmtId="0" fontId="17" fillId="5" borderId="15" xfId="0" applyFont="1" applyFill="1" applyBorder="1" applyAlignment="1" applyProtection="1">
      <alignment horizontal="left" vertical="center"/>
      <protection hidden="1"/>
    </xf>
    <xf numFmtId="170" fontId="17" fillId="5" borderId="16" xfId="0" applyNumberFormat="1" applyFont="1" applyFill="1" applyBorder="1" applyAlignment="1" applyProtection="1">
      <alignment horizontal="left" vertical="center"/>
      <protection hidden="1"/>
    </xf>
    <xf numFmtId="0" fontId="0" fillId="5" borderId="15" xfId="0" applyFill="1" applyBorder="1" applyProtection="1">
      <protection hidden="1"/>
    </xf>
    <xf numFmtId="49" fontId="3" fillId="5" borderId="17" xfId="0" applyNumberFormat="1" applyFont="1" applyFill="1" applyBorder="1" applyAlignment="1" applyProtection="1">
      <alignment horizontal="center" vertical="center" wrapText="1"/>
      <protection hidden="1"/>
    </xf>
    <xf numFmtId="170" fontId="18" fillId="2" borderId="0" xfId="0" applyNumberFormat="1" applyFont="1" applyFill="1" applyProtection="1">
      <protection hidden="1"/>
    </xf>
    <xf numFmtId="0" fontId="18" fillId="2" borderId="0" xfId="0" applyFont="1" applyFill="1" applyProtection="1">
      <protection hidden="1"/>
    </xf>
    <xf numFmtId="0" fontId="0" fillId="5" borderId="0" xfId="0" applyFill="1" applyBorder="1" applyProtection="1">
      <protection hidden="1"/>
    </xf>
    <xf numFmtId="0" fontId="3" fillId="5" borderId="15" xfId="0" applyFont="1" applyFill="1" applyBorder="1" applyAlignment="1" applyProtection="1">
      <alignment horizontal="left" vertical="center" wrapText="1"/>
      <protection hidden="1"/>
    </xf>
    <xf numFmtId="49" fontId="3" fillId="5" borderId="15" xfId="0" applyNumberFormat="1" applyFont="1" applyFill="1" applyBorder="1" applyAlignment="1" applyProtection="1">
      <alignment horizontal="center" vertical="center" wrapText="1"/>
      <protection hidden="1"/>
    </xf>
    <xf numFmtId="0" fontId="0" fillId="5" borderId="15" xfId="0" applyFill="1" applyBorder="1" applyAlignment="1" applyProtection="1">
      <alignment horizontal="center" vertical="center"/>
      <protection hidden="1"/>
    </xf>
    <xf numFmtId="0" fontId="17" fillId="5" borderId="14" xfId="0" quotePrefix="1" applyFont="1" applyFill="1" applyBorder="1" applyAlignment="1" applyProtection="1">
      <alignment horizontal="right" vertical="center" wrapText="1"/>
      <protection hidden="1"/>
    </xf>
    <xf numFmtId="170" fontId="17" fillId="5" borderId="15" xfId="0" applyNumberFormat="1" applyFont="1" applyFill="1" applyBorder="1" applyAlignment="1" applyProtection="1">
      <alignment horizontal="right" vertical="center" wrapText="1"/>
      <protection hidden="1"/>
    </xf>
    <xf numFmtId="0" fontId="17" fillId="5" borderId="15" xfId="0" applyFont="1" applyFill="1" applyBorder="1" applyAlignment="1" applyProtection="1">
      <alignment horizontal="center" vertical="center" wrapText="1"/>
      <protection hidden="1"/>
    </xf>
    <xf numFmtId="170" fontId="17" fillId="5" borderId="15" xfId="0" applyNumberFormat="1" applyFont="1" applyFill="1" applyBorder="1" applyAlignment="1" applyProtection="1">
      <alignment horizontal="left" vertical="center" wrapText="1"/>
      <protection hidden="1"/>
    </xf>
    <xf numFmtId="170" fontId="17" fillId="5" borderId="16" xfId="0" applyNumberFormat="1" applyFont="1" applyFill="1" applyBorder="1" applyAlignment="1" applyProtection="1">
      <alignment horizontal="left" vertical="center" wrapText="1"/>
      <protection hidden="1"/>
    </xf>
    <xf numFmtId="0" fontId="2" fillId="2" borderId="13" xfId="0" applyFont="1" applyFill="1" applyBorder="1" applyAlignment="1" applyProtection="1">
      <alignment horizontal="center"/>
      <protection hidden="1"/>
    </xf>
    <xf numFmtId="0" fontId="7" fillId="2" borderId="13" xfId="0" applyFont="1" applyFill="1" applyBorder="1" applyAlignment="1" applyProtection="1">
      <alignment horizontal="left"/>
      <protection hidden="1"/>
    </xf>
    <xf numFmtId="0" fontId="7" fillId="2" borderId="0" xfId="0" applyFont="1" applyFill="1" applyAlignment="1" applyProtection="1">
      <alignment horizontal="left"/>
      <protection hidden="1"/>
    </xf>
    <xf numFmtId="171" fontId="16" fillId="5" borderId="9" xfId="0" applyNumberFormat="1" applyFont="1" applyFill="1" applyBorder="1" applyAlignment="1" applyProtection="1">
      <alignment horizontal="left" vertical="center"/>
      <protection locked="0"/>
    </xf>
    <xf numFmtId="0" fontId="23" fillId="5" borderId="15" xfId="0" quotePrefix="1" applyFont="1" applyFill="1" applyBorder="1" applyAlignment="1" applyProtection="1">
      <alignment horizontal="center" vertical="center"/>
      <protection hidden="1"/>
    </xf>
    <xf numFmtId="0" fontId="23" fillId="5" borderId="0" xfId="0" quotePrefix="1" applyFont="1" applyFill="1" applyBorder="1" applyAlignment="1" applyProtection="1">
      <alignment horizontal="center" vertical="center"/>
      <protection hidden="1"/>
    </xf>
    <xf numFmtId="0" fontId="23" fillId="5" borderId="0" xfId="0" applyFont="1" applyFill="1" applyBorder="1" applyAlignment="1" applyProtection="1">
      <alignment horizontal="center" vertical="center"/>
      <protection hidden="1"/>
    </xf>
    <xf numFmtId="0" fontId="22" fillId="5" borderId="9" xfId="0" applyFont="1" applyFill="1" applyBorder="1" applyAlignment="1" applyProtection="1">
      <alignment horizontal="left" vertical="center"/>
      <protection hidden="1"/>
    </xf>
    <xf numFmtId="0" fontId="16" fillId="5" borderId="9" xfId="0" applyFont="1" applyFill="1" applyBorder="1" applyAlignment="1" applyProtection="1">
      <alignment horizontal="center" vertical="center" shrinkToFit="1"/>
      <protection locked="0"/>
    </xf>
    <xf numFmtId="0" fontId="3" fillId="5" borderId="14" xfId="0" quotePrefix="1" applyFont="1" applyFill="1" applyBorder="1" applyAlignment="1" applyProtection="1">
      <alignment horizontal="left" vertical="center" wrapText="1"/>
      <protection hidden="1"/>
    </xf>
    <xf numFmtId="0" fontId="3" fillId="5" borderId="15" xfId="0" quotePrefix="1" applyFont="1" applyFill="1" applyBorder="1" applyAlignment="1" applyProtection="1">
      <alignment horizontal="left" vertical="center" wrapText="1"/>
      <protection hidden="1"/>
    </xf>
    <xf numFmtId="0" fontId="3" fillId="5" borderId="16" xfId="0" quotePrefix="1" applyFont="1" applyFill="1" applyBorder="1" applyAlignment="1" applyProtection="1">
      <alignment horizontal="left" vertical="center" wrapText="1"/>
      <protection hidden="1"/>
    </xf>
    <xf numFmtId="0" fontId="11" fillId="5" borderId="14" xfId="0" quotePrefix="1" applyFont="1" applyFill="1" applyBorder="1" applyAlignment="1" applyProtection="1">
      <alignment horizontal="left" vertical="center" wrapText="1"/>
      <protection hidden="1"/>
    </xf>
    <xf numFmtId="0" fontId="11" fillId="5" borderId="15" xfId="0" quotePrefix="1" applyFont="1" applyFill="1" applyBorder="1" applyAlignment="1" applyProtection="1">
      <alignment horizontal="left" vertical="center" wrapText="1"/>
      <protection hidden="1"/>
    </xf>
    <xf numFmtId="0" fontId="11" fillId="5" borderId="16" xfId="0" quotePrefix="1" applyFont="1" applyFill="1" applyBorder="1" applyAlignment="1" applyProtection="1">
      <alignment horizontal="left" vertical="center" wrapText="1"/>
      <protection hidden="1"/>
    </xf>
    <xf numFmtId="0" fontId="11" fillId="5" borderId="10" xfId="0" quotePrefix="1" applyFont="1" applyFill="1" applyBorder="1" applyAlignment="1" applyProtection="1">
      <alignment horizontal="left" vertical="center" wrapText="1"/>
      <protection hidden="1"/>
    </xf>
    <xf numFmtId="0" fontId="11" fillId="5" borderId="11" xfId="0" quotePrefix="1" applyFont="1" applyFill="1" applyBorder="1" applyAlignment="1" applyProtection="1">
      <alignment horizontal="left" vertical="center" wrapText="1"/>
      <protection hidden="1"/>
    </xf>
    <xf numFmtId="0" fontId="11" fillId="5" borderId="12" xfId="0" quotePrefix="1" applyFont="1" applyFill="1" applyBorder="1" applyAlignment="1" applyProtection="1">
      <alignment horizontal="left" vertical="center" wrapText="1"/>
      <protection hidden="1"/>
    </xf>
    <xf numFmtId="0" fontId="3" fillId="5" borderId="14" xfId="0" quotePrefix="1" applyFont="1" applyFill="1" applyBorder="1" applyAlignment="1" applyProtection="1">
      <alignment horizontal="left" vertical="center" wrapText="1" indent="1"/>
      <protection hidden="1"/>
    </xf>
    <xf numFmtId="0" fontId="3" fillId="5" borderId="15" xfId="0" quotePrefix="1" applyFont="1" applyFill="1" applyBorder="1" applyAlignment="1" applyProtection="1">
      <alignment horizontal="left" vertical="center" wrapText="1" indent="1"/>
      <protection hidden="1"/>
    </xf>
    <xf numFmtId="0" fontId="3" fillId="5" borderId="16" xfId="0" quotePrefix="1" applyFont="1" applyFill="1" applyBorder="1" applyAlignment="1" applyProtection="1">
      <alignment horizontal="left" vertical="center" wrapText="1" indent="1"/>
      <protection hidden="1"/>
    </xf>
    <xf numFmtId="0" fontId="3" fillId="5" borderId="17" xfId="0" quotePrefix="1" applyFont="1" applyFill="1" applyBorder="1" applyAlignment="1" applyProtection="1">
      <alignment horizontal="left" vertical="center" wrapText="1" indent="1"/>
      <protection hidden="1"/>
    </xf>
    <xf numFmtId="0" fontId="3" fillId="5" borderId="9" xfId="0" quotePrefix="1" applyFont="1" applyFill="1" applyBorder="1" applyAlignment="1" applyProtection="1">
      <alignment horizontal="left" vertical="center" wrapText="1" indent="1"/>
      <protection hidden="1"/>
    </xf>
    <xf numFmtId="0" fontId="3" fillId="5" borderId="5" xfId="0" quotePrefix="1" applyFont="1" applyFill="1" applyBorder="1" applyAlignment="1" applyProtection="1">
      <alignment horizontal="left" vertical="center" wrapText="1" indent="1"/>
      <protection hidden="1"/>
    </xf>
    <xf numFmtId="0" fontId="3" fillId="5" borderId="13" xfId="0" quotePrefix="1" applyFont="1" applyFill="1" applyBorder="1" applyAlignment="1" applyProtection="1">
      <alignment horizontal="left" vertical="center" wrapText="1" indent="1"/>
      <protection hidden="1"/>
    </xf>
    <xf numFmtId="0" fontId="3" fillId="5" borderId="0" xfId="0" quotePrefix="1" applyFont="1" applyFill="1" applyBorder="1" applyAlignment="1" applyProtection="1">
      <alignment horizontal="left" vertical="center" wrapText="1" indent="1"/>
      <protection hidden="1"/>
    </xf>
    <xf numFmtId="0" fontId="3" fillId="5" borderId="8" xfId="0" quotePrefix="1" applyFont="1" applyFill="1" applyBorder="1" applyAlignment="1" applyProtection="1">
      <alignment horizontal="left" vertical="center" wrapText="1" indent="1"/>
      <protection hidden="1"/>
    </xf>
    <xf numFmtId="0" fontId="11" fillId="5" borderId="14" xfId="0" quotePrefix="1" applyFont="1" applyFill="1" applyBorder="1" applyAlignment="1" applyProtection="1">
      <alignment horizontal="left" vertical="center" wrapText="1"/>
    </xf>
    <xf numFmtId="0" fontId="11" fillId="5" borderId="15" xfId="0" quotePrefix="1" applyFont="1" applyFill="1" applyBorder="1" applyAlignment="1" applyProtection="1">
      <alignment horizontal="left" vertical="center" wrapText="1"/>
    </xf>
    <xf numFmtId="0" fontId="11" fillId="5" borderId="16" xfId="0" quotePrefix="1" applyFont="1" applyFill="1" applyBorder="1" applyAlignment="1" applyProtection="1">
      <alignment horizontal="left" vertical="center" wrapText="1"/>
    </xf>
    <xf numFmtId="0" fontId="3" fillId="5" borderId="10" xfId="0" quotePrefix="1" applyFont="1" applyFill="1" applyBorder="1" applyAlignment="1" applyProtection="1">
      <alignment horizontal="left" vertical="center" wrapText="1"/>
      <protection hidden="1"/>
    </xf>
    <xf numFmtId="0" fontId="3" fillId="5" borderId="11" xfId="0" quotePrefix="1" applyFont="1" applyFill="1" applyBorder="1" applyAlignment="1" applyProtection="1">
      <alignment horizontal="left" vertical="center" wrapText="1"/>
      <protection hidden="1"/>
    </xf>
    <xf numFmtId="0" fontId="3" fillId="5" borderId="12" xfId="0" quotePrefix="1" applyFont="1" applyFill="1" applyBorder="1" applyAlignment="1" applyProtection="1">
      <alignment horizontal="left" vertical="center" wrapText="1"/>
      <protection hidden="1"/>
    </xf>
    <xf numFmtId="0" fontId="3" fillId="5" borderId="13" xfId="0" quotePrefix="1" applyFont="1" applyFill="1" applyBorder="1" applyAlignment="1" applyProtection="1">
      <alignment horizontal="left" vertical="center" wrapText="1"/>
      <protection hidden="1"/>
    </xf>
    <xf numFmtId="0" fontId="3" fillId="5" borderId="0" xfId="0" quotePrefix="1" applyFont="1" applyFill="1" applyBorder="1" applyAlignment="1" applyProtection="1">
      <alignment horizontal="left" vertical="center" wrapText="1"/>
      <protection hidden="1"/>
    </xf>
    <xf numFmtId="0" fontId="3" fillId="5" borderId="8" xfId="0" quotePrefix="1" applyFont="1" applyFill="1" applyBorder="1" applyAlignment="1" applyProtection="1">
      <alignment horizontal="left" vertical="center" wrapText="1"/>
      <protection hidden="1"/>
    </xf>
    <xf numFmtId="0" fontId="17" fillId="5" borderId="10" xfId="0" quotePrefix="1" applyFont="1" applyFill="1" applyBorder="1" applyAlignment="1" applyProtection="1">
      <alignment horizontal="center" vertical="center"/>
      <protection hidden="1"/>
    </xf>
    <xf numFmtId="0" fontId="17" fillId="5" borderId="11" xfId="0" quotePrefix="1" applyFont="1" applyFill="1" applyBorder="1" applyAlignment="1" applyProtection="1">
      <alignment horizontal="center" vertical="center"/>
      <protection hidden="1"/>
    </xf>
    <xf numFmtId="0" fontId="17" fillId="5" borderId="12" xfId="0" quotePrefix="1" applyFont="1" applyFill="1" applyBorder="1" applyAlignment="1" applyProtection="1">
      <alignment horizontal="center" vertical="center"/>
      <protection hidden="1"/>
    </xf>
    <xf numFmtId="49" fontId="19" fillId="2" borderId="13" xfId="0" applyNumberFormat="1" applyFont="1" applyFill="1" applyBorder="1" applyAlignment="1" applyProtection="1">
      <alignment horizontal="left" vertical="top" wrapText="1"/>
      <protection hidden="1"/>
    </xf>
    <xf numFmtId="0" fontId="0" fillId="0" borderId="0" xfId="0" applyAlignment="1" applyProtection="1">
      <alignment horizontal="left" vertical="top" wrapText="1"/>
      <protection hidden="1"/>
    </xf>
    <xf numFmtId="0" fontId="11" fillId="5" borderId="10" xfId="0" applyFont="1" applyFill="1" applyBorder="1" applyAlignment="1" applyProtection="1">
      <alignment horizontal="center" vertical="center"/>
      <protection hidden="1"/>
    </xf>
    <xf numFmtId="0" fontId="11" fillId="5" borderId="11" xfId="0" applyFont="1" applyFill="1" applyBorder="1" applyAlignment="1" applyProtection="1">
      <alignment horizontal="center" vertical="center"/>
      <protection hidden="1"/>
    </xf>
    <xf numFmtId="0" fontId="11" fillId="5" borderId="12" xfId="0" applyFont="1" applyFill="1" applyBorder="1" applyAlignment="1" applyProtection="1">
      <alignment horizontal="center" vertical="center"/>
      <protection hidden="1"/>
    </xf>
    <xf numFmtId="0" fontId="11" fillId="5" borderId="14" xfId="0" quotePrefix="1" applyFont="1" applyFill="1" applyBorder="1" applyAlignment="1" applyProtection="1">
      <alignment horizontal="left" vertical="center" wrapText="1"/>
      <protection locked="0"/>
    </xf>
    <xf numFmtId="0" fontId="11" fillId="5" borderId="15" xfId="0" quotePrefix="1" applyFont="1" applyFill="1" applyBorder="1" applyAlignment="1" applyProtection="1">
      <alignment horizontal="left" vertical="center" wrapText="1"/>
      <protection locked="0"/>
    </xf>
    <xf numFmtId="0" fontId="11" fillId="5" borderId="16" xfId="0" quotePrefix="1" applyFont="1" applyFill="1" applyBorder="1" applyAlignment="1" applyProtection="1">
      <alignment horizontal="left" vertical="center" wrapText="1"/>
      <protection locked="0"/>
    </xf>
    <xf numFmtId="0" fontId="3" fillId="5" borderId="14" xfId="0" quotePrefix="1" applyFont="1" applyFill="1" applyBorder="1" applyAlignment="1" applyProtection="1">
      <alignment horizontal="left" vertical="center" wrapText="1"/>
      <protection locked="0"/>
    </xf>
    <xf numFmtId="0" fontId="3" fillId="5" borderId="15" xfId="0" quotePrefix="1" applyFont="1" applyFill="1" applyBorder="1" applyAlignment="1" applyProtection="1">
      <alignment horizontal="left" vertical="center" wrapText="1"/>
      <protection locked="0"/>
    </xf>
    <xf numFmtId="0" fontId="3" fillId="5" borderId="16" xfId="0" quotePrefix="1" applyFont="1" applyFill="1" applyBorder="1" applyAlignment="1" applyProtection="1">
      <alignment horizontal="left" vertical="center" wrapText="1"/>
      <protection locked="0"/>
    </xf>
    <xf numFmtId="0" fontId="3" fillId="5" borderId="17" xfId="0" quotePrefix="1" applyFont="1" applyFill="1" applyBorder="1" applyAlignment="1" applyProtection="1">
      <alignment horizontal="left" vertical="center" wrapText="1"/>
      <protection hidden="1"/>
    </xf>
    <xf numFmtId="0" fontId="3" fillId="5" borderId="9" xfId="0" quotePrefix="1" applyFont="1" applyFill="1" applyBorder="1" applyAlignment="1" applyProtection="1">
      <alignment vertical="center" wrapText="1"/>
      <protection hidden="1"/>
    </xf>
    <xf numFmtId="0" fontId="3" fillId="5" borderId="5" xfId="0" quotePrefix="1" applyFont="1" applyFill="1" applyBorder="1" applyAlignment="1" applyProtection="1">
      <alignment vertical="center" wrapText="1"/>
      <protection hidden="1"/>
    </xf>
    <xf numFmtId="0" fontId="3" fillId="5" borderId="10" xfId="0" applyFont="1" applyFill="1" applyBorder="1" applyAlignment="1" applyProtection="1">
      <alignment horizontal="left" vertical="center" wrapText="1"/>
      <protection hidden="1"/>
    </xf>
    <xf numFmtId="0" fontId="3" fillId="5" borderId="11" xfId="0" applyFont="1" applyFill="1" applyBorder="1" applyAlignment="1" applyProtection="1">
      <alignment horizontal="left" vertical="center" wrapText="1"/>
      <protection hidden="1"/>
    </xf>
    <xf numFmtId="0" fontId="3" fillId="5" borderId="12" xfId="0" applyFont="1" applyFill="1" applyBorder="1" applyAlignment="1" applyProtection="1">
      <alignment horizontal="left" vertical="center" wrapText="1"/>
      <protection hidden="1"/>
    </xf>
    <xf numFmtId="0" fontId="3" fillId="5" borderId="14" xfId="0" applyFont="1" applyFill="1" applyBorder="1" applyAlignment="1" applyProtection="1">
      <alignment horizontal="left" vertical="center" wrapText="1" indent="2"/>
      <protection hidden="1"/>
    </xf>
    <xf numFmtId="0" fontId="3" fillId="5" borderId="15" xfId="0" applyFont="1" applyFill="1" applyBorder="1" applyAlignment="1" applyProtection="1">
      <alignment horizontal="left" vertical="center" wrapText="1" indent="2"/>
      <protection hidden="1"/>
    </xf>
    <xf numFmtId="0" fontId="3" fillId="5" borderId="16" xfId="0" applyFont="1" applyFill="1" applyBorder="1" applyAlignment="1" applyProtection="1">
      <alignment horizontal="left" vertical="center" wrapText="1" indent="2"/>
      <protection hidden="1"/>
    </xf>
    <xf numFmtId="0" fontId="3" fillId="2" borderId="0" xfId="0" quotePrefix="1"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5" borderId="17" xfId="0" quotePrefix="1" applyFont="1" applyFill="1" applyBorder="1" applyAlignment="1" applyProtection="1">
      <alignment horizontal="left" vertical="center" wrapText="1" indent="2"/>
      <protection hidden="1"/>
    </xf>
    <xf numFmtId="0" fontId="3" fillId="5" borderId="9" xfId="0" quotePrefix="1" applyFont="1" applyFill="1" applyBorder="1" applyAlignment="1" applyProtection="1">
      <alignment horizontal="left" vertical="center" wrapText="1" indent="2"/>
      <protection hidden="1"/>
    </xf>
    <xf numFmtId="0" fontId="3" fillId="5" borderId="5" xfId="0" quotePrefix="1" applyFont="1" applyFill="1" applyBorder="1" applyAlignment="1" applyProtection="1">
      <alignment horizontal="left" vertical="center" wrapText="1" indent="2"/>
      <protection hidden="1"/>
    </xf>
    <xf numFmtId="0" fontId="3" fillId="5" borderId="10" xfId="0" quotePrefix="1" applyFont="1" applyFill="1" applyBorder="1" applyAlignment="1" applyProtection="1">
      <alignment horizontal="left" vertical="center" wrapText="1" indent="2"/>
      <protection hidden="1"/>
    </xf>
    <xf numFmtId="0" fontId="3" fillId="5" borderId="11" xfId="0" quotePrefix="1" applyFont="1" applyFill="1" applyBorder="1" applyAlignment="1" applyProtection="1">
      <alignment horizontal="left" vertical="center" wrapText="1" indent="2"/>
      <protection hidden="1"/>
    </xf>
    <xf numFmtId="0" fontId="3" fillId="5" borderId="12" xfId="0" quotePrefix="1" applyFont="1" applyFill="1" applyBorder="1" applyAlignment="1" applyProtection="1">
      <alignment horizontal="left" vertical="center" wrapText="1" indent="2"/>
      <protection hidden="1"/>
    </xf>
    <xf numFmtId="0" fontId="3" fillId="5" borderId="10" xfId="0" applyFont="1" applyFill="1" applyBorder="1" applyAlignment="1" applyProtection="1">
      <alignment horizontal="left" vertical="center" wrapText="1" indent="2"/>
      <protection hidden="1"/>
    </xf>
    <xf numFmtId="0" fontId="3" fillId="5" borderId="11" xfId="0" applyFont="1" applyFill="1" applyBorder="1" applyAlignment="1" applyProtection="1">
      <alignment horizontal="left" vertical="center" wrapText="1" indent="2"/>
      <protection hidden="1"/>
    </xf>
    <xf numFmtId="0" fontId="3" fillId="5" borderId="12" xfId="0" applyFont="1" applyFill="1" applyBorder="1" applyAlignment="1" applyProtection="1">
      <alignment horizontal="left" vertical="center" wrapText="1" indent="2"/>
      <protection hidden="1"/>
    </xf>
    <xf numFmtId="0" fontId="17" fillId="5" borderId="7" xfId="0" quotePrefix="1" applyFont="1" applyFill="1" applyBorder="1" applyAlignment="1" applyProtection="1">
      <alignment horizontal="center" vertical="center"/>
      <protection hidden="1"/>
    </xf>
    <xf numFmtId="49" fontId="10" fillId="2" borderId="13" xfId="0" applyNumberFormat="1" applyFont="1" applyFill="1" applyBorder="1" applyAlignment="1" applyProtection="1">
      <alignment horizontal="left" vertical="center" wrapText="1"/>
      <protection hidden="1"/>
    </xf>
    <xf numFmtId="49" fontId="10" fillId="2" borderId="0" xfId="0" applyNumberFormat="1" applyFont="1" applyFill="1" applyBorder="1" applyAlignment="1" applyProtection="1">
      <alignment horizontal="left" vertical="center" wrapText="1"/>
      <protection hidden="1"/>
    </xf>
    <xf numFmtId="0" fontId="17" fillId="5" borderId="10" xfId="0" applyFont="1" applyFill="1" applyBorder="1" applyAlignment="1" applyProtection="1">
      <alignment horizontal="center" vertical="center" wrapText="1"/>
      <protection hidden="1"/>
    </xf>
    <xf numFmtId="0" fontId="17" fillId="5" borderId="11" xfId="0" applyFont="1" applyFill="1" applyBorder="1" applyAlignment="1" applyProtection="1">
      <alignment horizontal="center" vertical="center" wrapText="1"/>
      <protection hidden="1"/>
    </xf>
    <xf numFmtId="0" fontId="17" fillId="5" borderId="12" xfId="0" applyFont="1" applyFill="1" applyBorder="1" applyAlignment="1" applyProtection="1">
      <alignment horizontal="center" vertical="center" wrapText="1"/>
      <protection hidden="1"/>
    </xf>
    <xf numFmtId="0" fontId="11" fillId="5" borderId="10" xfId="0" applyFont="1" applyFill="1" applyBorder="1" applyAlignment="1" applyProtection="1">
      <alignment horizontal="left" vertical="center" wrapText="1"/>
      <protection locked="0"/>
    </xf>
    <xf numFmtId="0" fontId="11" fillId="5" borderId="11" xfId="0" applyFont="1" applyFill="1" applyBorder="1" applyAlignment="1" applyProtection="1">
      <alignment horizontal="left" vertical="center" wrapText="1"/>
      <protection locked="0"/>
    </xf>
    <xf numFmtId="0" fontId="11" fillId="5" borderId="12" xfId="0" applyFont="1" applyFill="1" applyBorder="1" applyAlignment="1" applyProtection="1">
      <alignment horizontal="left" vertical="center" wrapText="1"/>
      <protection locked="0"/>
    </xf>
    <xf numFmtId="0" fontId="3" fillId="5" borderId="7" xfId="0" applyFont="1" applyFill="1" applyBorder="1" applyAlignment="1" applyProtection="1">
      <alignment horizontal="left" vertical="center" wrapText="1" indent="2"/>
      <protection locked="0"/>
    </xf>
    <xf numFmtId="14" fontId="3" fillId="5" borderId="10" xfId="0" applyNumberFormat="1" applyFont="1" applyFill="1" applyBorder="1" applyAlignment="1" applyProtection="1">
      <alignment horizontal="center" vertical="center" shrinkToFit="1"/>
      <protection locked="0"/>
    </xf>
    <xf numFmtId="14" fontId="3" fillId="5" borderId="12" xfId="0" applyNumberFormat="1" applyFont="1" applyFill="1" applyBorder="1" applyAlignment="1" applyProtection="1">
      <alignment horizontal="center" vertical="center" shrinkToFit="1"/>
      <protection locked="0"/>
    </xf>
    <xf numFmtId="0" fontId="3" fillId="5" borderId="10" xfId="0" applyFont="1" applyFill="1" applyBorder="1" applyAlignment="1" applyProtection="1">
      <alignment horizontal="left"/>
      <protection locked="0"/>
    </xf>
    <xf numFmtId="0" fontId="3" fillId="5" borderId="11" xfId="0" applyFont="1" applyFill="1" applyBorder="1" applyAlignment="1" applyProtection="1">
      <alignment horizontal="left"/>
      <protection locked="0"/>
    </xf>
    <xf numFmtId="0" fontId="3" fillId="5" borderId="10" xfId="0" applyNumberFormat="1" applyFont="1" applyFill="1" applyBorder="1" applyAlignment="1" applyProtection="1">
      <alignment horizontal="left" wrapText="1"/>
      <protection locked="0"/>
    </xf>
    <xf numFmtId="0" fontId="3" fillId="5" borderId="11" xfId="0" applyNumberFormat="1" applyFont="1" applyFill="1" applyBorder="1" applyAlignment="1" applyProtection="1">
      <alignment horizontal="left" wrapText="1"/>
      <protection locked="0"/>
    </xf>
    <xf numFmtId="0" fontId="3" fillId="5" borderId="12" xfId="0" applyNumberFormat="1" applyFont="1" applyFill="1" applyBorder="1" applyAlignment="1" applyProtection="1">
      <alignment horizontal="left" wrapText="1"/>
      <protection locked="0"/>
    </xf>
    <xf numFmtId="0" fontId="11" fillId="2" borderId="0" xfId="0" applyFont="1" applyFill="1" applyBorder="1" applyAlignment="1" applyProtection="1">
      <alignment horizontal="center" vertical="center" wrapText="1"/>
      <protection locked="0"/>
    </xf>
    <xf numFmtId="1" fontId="3" fillId="5" borderId="10" xfId="0" applyNumberFormat="1" applyFont="1" applyFill="1" applyBorder="1" applyAlignment="1" applyProtection="1">
      <alignment horizontal="left" wrapText="1"/>
      <protection locked="0"/>
    </xf>
    <xf numFmtId="1" fontId="3" fillId="5" borderId="11" xfId="0" applyNumberFormat="1" applyFont="1" applyFill="1" applyBorder="1" applyAlignment="1" applyProtection="1">
      <alignment horizontal="left" wrapText="1"/>
      <protection locked="0"/>
    </xf>
    <xf numFmtId="1" fontId="3" fillId="5" borderId="12" xfId="0" applyNumberFormat="1" applyFont="1" applyFill="1" applyBorder="1" applyAlignment="1" applyProtection="1">
      <alignment horizontal="left" wrapText="1"/>
      <protection locked="0"/>
    </xf>
    <xf numFmtId="164" fontId="13" fillId="2" borderId="0" xfId="0" applyNumberFormat="1" applyFont="1" applyFill="1" applyBorder="1" applyAlignment="1" applyProtection="1">
      <alignment horizontal="left" vertical="center" indent="3"/>
      <protection hidden="1"/>
    </xf>
    <xf numFmtId="0" fontId="14" fillId="5" borderId="0" xfId="0" applyFont="1" applyFill="1" applyBorder="1" applyAlignment="1" applyProtection="1">
      <alignment horizontal="right"/>
      <protection locked="0"/>
    </xf>
    <xf numFmtId="0" fontId="14" fillId="5" borderId="0" xfId="0" applyFont="1" applyFill="1" applyBorder="1" applyAlignment="1" applyProtection="1">
      <alignment horizontal="right" wrapText="1"/>
      <protection locked="0"/>
    </xf>
    <xf numFmtId="0" fontId="15" fillId="5" borderId="0" xfId="0" applyFont="1" applyFill="1" applyBorder="1" applyAlignment="1" applyProtection="1">
      <alignment horizontal="center" vertical="center"/>
      <protection locked="0"/>
    </xf>
    <xf numFmtId="164" fontId="16" fillId="5" borderId="9" xfId="0" applyNumberFormat="1" applyFont="1" applyFill="1" applyBorder="1" applyAlignment="1" applyProtection="1">
      <alignment horizontal="center"/>
      <protection locked="0"/>
    </xf>
    <xf numFmtId="0" fontId="8" fillId="2" borderId="0" xfId="0" applyFont="1" applyFill="1" applyBorder="1" applyAlignment="1" applyProtection="1">
      <alignment horizontal="left" wrapText="1"/>
      <protection hidden="1"/>
    </xf>
    <xf numFmtId="0" fontId="2" fillId="2" borderId="0" xfId="0" applyFont="1" applyFill="1" applyBorder="1" applyAlignment="1" applyProtection="1">
      <alignment horizontal="left" wrapText="1"/>
      <protection hidden="1"/>
    </xf>
    <xf numFmtId="0" fontId="2" fillId="2" borderId="1" xfId="0" applyFont="1" applyFill="1" applyBorder="1" applyAlignment="1" applyProtection="1">
      <alignment horizontal="left" wrapText="1"/>
      <protection hidden="1"/>
    </xf>
    <xf numFmtId="0" fontId="11" fillId="2" borderId="3" xfId="0" applyFont="1" applyFill="1" applyBorder="1" applyAlignment="1" applyProtection="1">
      <alignment horizontal="center" vertical="center" wrapText="1"/>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right" vertical="center"/>
      <protection hidden="1"/>
    </xf>
    <xf numFmtId="0" fontId="2" fillId="2" borderId="8" xfId="0" applyFont="1" applyFill="1" applyBorder="1" applyAlignment="1" applyProtection="1">
      <alignment horizontal="right" vertical="center"/>
      <protection hidden="1"/>
    </xf>
    <xf numFmtId="0" fontId="2" fillId="2" borderId="0" xfId="0" quotePrefix="1" applyFont="1" applyFill="1" applyBorder="1" applyAlignment="1" applyProtection="1">
      <alignment horizontal="right" vertical="center"/>
      <protection hidden="1"/>
    </xf>
    <xf numFmtId="0" fontId="2" fillId="2" borderId="8" xfId="0" quotePrefix="1" applyFont="1" applyFill="1" applyBorder="1" applyAlignment="1" applyProtection="1">
      <alignment horizontal="right" vertical="center"/>
      <protection hidden="1"/>
    </xf>
    <xf numFmtId="170" fontId="16" fillId="5" borderId="9" xfId="0" applyNumberFormat="1" applyFont="1" applyFill="1" applyBorder="1" applyAlignment="1" applyProtection="1">
      <alignment horizontal="center" vertical="center" shrinkToFit="1"/>
      <protection hidden="1"/>
    </xf>
    <xf numFmtId="171" fontId="16" fillId="5" borderId="9" xfId="0" applyNumberFormat="1" applyFont="1" applyFill="1" applyBorder="1" applyAlignment="1" applyProtection="1">
      <alignment horizontal="left" vertical="center" indent="1"/>
      <protection locked="0"/>
    </xf>
    <xf numFmtId="175" fontId="3" fillId="5" borderId="10" xfId="0" applyNumberFormat="1" applyFont="1" applyFill="1" applyBorder="1" applyAlignment="1" applyProtection="1">
      <alignment horizontal="center" vertical="center"/>
      <protection locked="0"/>
    </xf>
    <xf numFmtId="175" fontId="3" fillId="5" borderId="11" xfId="0" applyNumberFormat="1" applyFont="1" applyFill="1" applyBorder="1" applyAlignment="1" applyProtection="1">
      <alignment horizontal="center" vertical="center"/>
      <protection locked="0"/>
    </xf>
    <xf numFmtId="175" fontId="3" fillId="5" borderId="12" xfId="0" applyNumberFormat="1" applyFont="1" applyFill="1" applyBorder="1" applyAlignment="1" applyProtection="1">
      <alignment horizontal="center" vertical="center"/>
      <protection locked="0"/>
    </xf>
    <xf numFmtId="168" fontId="3" fillId="4" borderId="10" xfId="0" applyNumberFormat="1" applyFont="1" applyFill="1" applyBorder="1" applyAlignment="1" applyProtection="1">
      <alignment horizontal="center" vertical="center"/>
      <protection hidden="1"/>
    </xf>
    <xf numFmtId="168" fontId="3" fillId="4" borderId="11" xfId="0" applyNumberFormat="1" applyFont="1" applyFill="1" applyBorder="1" applyAlignment="1" applyProtection="1">
      <alignment horizontal="center" vertical="center"/>
      <protection hidden="1"/>
    </xf>
    <xf numFmtId="168" fontId="3" fillId="4" borderId="12" xfId="0" applyNumberFormat="1" applyFont="1" applyFill="1" applyBorder="1" applyAlignment="1" applyProtection="1">
      <alignment horizontal="center" vertical="center"/>
      <protection hidden="1"/>
    </xf>
    <xf numFmtId="168" fontId="3" fillId="5" borderId="10" xfId="0" applyNumberFormat="1" applyFont="1" applyFill="1" applyBorder="1" applyAlignment="1" applyProtection="1">
      <alignment horizontal="center" vertical="center"/>
      <protection locked="0"/>
    </xf>
    <xf numFmtId="168" fontId="3" fillId="5" borderId="11" xfId="0" applyNumberFormat="1" applyFont="1" applyFill="1" applyBorder="1" applyAlignment="1" applyProtection="1">
      <alignment horizontal="center" vertical="center"/>
      <protection locked="0"/>
    </xf>
    <xf numFmtId="168" fontId="3" fillId="5" borderId="12" xfId="0" applyNumberFormat="1" applyFont="1" applyFill="1" applyBorder="1" applyAlignment="1" applyProtection="1">
      <alignment horizontal="center" vertical="center"/>
      <protection locked="0"/>
    </xf>
    <xf numFmtId="169" fontId="3" fillId="5" borderId="10" xfId="0" applyNumberFormat="1" applyFont="1" applyFill="1" applyBorder="1" applyAlignment="1" applyProtection="1">
      <alignment horizontal="center" vertical="center"/>
      <protection locked="0"/>
    </xf>
    <xf numFmtId="169" fontId="3" fillId="5" borderId="11" xfId="0" applyNumberFormat="1" applyFont="1" applyFill="1" applyBorder="1" applyAlignment="1" applyProtection="1">
      <alignment horizontal="center" vertical="center"/>
      <protection locked="0"/>
    </xf>
    <xf numFmtId="169" fontId="3" fillId="5" borderId="12" xfId="0" applyNumberFormat="1" applyFont="1" applyFill="1" applyBorder="1" applyAlignment="1" applyProtection="1">
      <alignment horizontal="center" vertical="center"/>
      <protection locked="0"/>
    </xf>
    <xf numFmtId="0" fontId="17" fillId="5" borderId="14" xfId="0" applyFont="1" applyFill="1" applyBorder="1" applyAlignment="1" applyProtection="1">
      <alignment horizontal="center" vertical="center"/>
      <protection hidden="1"/>
    </xf>
    <xf numFmtId="0" fontId="17" fillId="5" borderId="15" xfId="0" applyFont="1" applyFill="1" applyBorder="1" applyAlignment="1" applyProtection="1">
      <alignment horizontal="center" vertical="center"/>
      <protection hidden="1"/>
    </xf>
    <xf numFmtId="0" fontId="17" fillId="5" borderId="16" xfId="0" applyFont="1" applyFill="1" applyBorder="1" applyAlignment="1" applyProtection="1">
      <alignment horizontal="center" vertical="center"/>
      <protection hidden="1"/>
    </xf>
    <xf numFmtId="0" fontId="17" fillId="5" borderId="17" xfId="0" applyFont="1" applyFill="1" applyBorder="1" applyAlignment="1" applyProtection="1">
      <alignment horizontal="center" vertical="center"/>
      <protection hidden="1"/>
    </xf>
    <xf numFmtId="0" fontId="17" fillId="5" borderId="9" xfId="0" applyFont="1" applyFill="1" applyBorder="1" applyAlignment="1" applyProtection="1">
      <alignment horizontal="center" vertical="center"/>
      <protection hidden="1"/>
    </xf>
    <xf numFmtId="0" fontId="17" fillId="5" borderId="5" xfId="0" applyFont="1" applyFill="1" applyBorder="1" applyAlignment="1" applyProtection="1">
      <alignment horizontal="center" vertical="center"/>
      <protection hidden="1"/>
    </xf>
    <xf numFmtId="0" fontId="17" fillId="5" borderId="3" xfId="0" applyFont="1" applyFill="1" applyBorder="1" applyAlignment="1" applyProtection="1">
      <alignment horizontal="center" vertical="center" wrapText="1"/>
      <protection hidden="1"/>
    </xf>
    <xf numFmtId="0" fontId="17" fillId="5" borderId="6" xfId="0" applyFont="1" applyFill="1" applyBorder="1" applyAlignment="1" applyProtection="1">
      <alignment horizontal="center" vertical="center" wrapText="1"/>
      <protection hidden="1"/>
    </xf>
    <xf numFmtId="172" fontId="17" fillId="5" borderId="17" xfId="0" quotePrefix="1" applyNumberFormat="1" applyFont="1" applyFill="1" applyBorder="1" applyAlignment="1" applyProtection="1">
      <alignment horizontal="center" vertical="center" wrapText="1"/>
      <protection hidden="1"/>
    </xf>
    <xf numFmtId="172" fontId="17" fillId="5" borderId="9" xfId="0" quotePrefix="1" applyNumberFormat="1" applyFont="1" applyFill="1" applyBorder="1" applyAlignment="1" applyProtection="1">
      <alignment horizontal="center" vertical="center" wrapText="1"/>
      <protection hidden="1"/>
    </xf>
    <xf numFmtId="172" fontId="17" fillId="5" borderId="5" xfId="0" quotePrefix="1" applyNumberFormat="1" applyFont="1" applyFill="1" applyBorder="1" applyAlignment="1" applyProtection="1">
      <alignment horizontal="center" vertical="center" wrapText="1"/>
      <protection hidden="1"/>
    </xf>
    <xf numFmtId="0" fontId="17" fillId="5" borderId="10" xfId="0" applyFont="1" applyFill="1" applyBorder="1" applyAlignment="1" applyProtection="1">
      <alignment horizontal="center" vertical="center"/>
      <protection hidden="1"/>
    </xf>
    <xf numFmtId="0" fontId="17" fillId="5" borderId="11" xfId="0" applyFont="1" applyFill="1" applyBorder="1" applyAlignment="1" applyProtection="1">
      <alignment horizontal="center" vertical="center"/>
      <protection hidden="1"/>
    </xf>
    <xf numFmtId="0" fontId="17" fillId="5" borderId="12" xfId="0" applyFont="1" applyFill="1" applyBorder="1" applyAlignment="1" applyProtection="1">
      <alignment horizontal="center" vertical="center"/>
      <protection hidden="1"/>
    </xf>
    <xf numFmtId="0" fontId="3" fillId="5" borderId="10" xfId="0" applyFont="1" applyFill="1" applyBorder="1" applyAlignment="1" applyProtection="1">
      <alignment horizontal="left" vertical="center" wrapText="1" indent="1"/>
      <protection hidden="1"/>
    </xf>
    <xf numFmtId="0" fontId="3" fillId="5" borderId="11" xfId="0" applyFont="1" applyFill="1" applyBorder="1" applyAlignment="1" applyProtection="1">
      <alignment horizontal="left" vertical="center" wrapText="1" indent="1"/>
      <protection hidden="1"/>
    </xf>
    <xf numFmtId="0" fontId="3" fillId="5" borderId="12" xfId="0" applyFont="1" applyFill="1" applyBorder="1" applyAlignment="1" applyProtection="1">
      <alignment horizontal="left" vertical="center" wrapText="1" indent="1"/>
      <protection hidden="1"/>
    </xf>
    <xf numFmtId="0" fontId="3" fillId="5" borderId="14" xfId="0" applyFont="1" applyFill="1" applyBorder="1" applyAlignment="1" applyProtection="1">
      <alignment horizontal="left" vertical="center" wrapText="1" indent="1"/>
      <protection hidden="1"/>
    </xf>
    <xf numFmtId="0" fontId="3" fillId="5" borderId="15" xfId="0" applyFont="1" applyFill="1" applyBorder="1" applyAlignment="1" applyProtection="1">
      <alignment horizontal="left" vertical="center" wrapText="1" indent="1"/>
      <protection hidden="1"/>
    </xf>
    <xf numFmtId="0" fontId="3" fillId="5" borderId="16" xfId="0" applyFont="1" applyFill="1" applyBorder="1" applyAlignment="1" applyProtection="1">
      <alignment horizontal="left" vertical="center" wrapText="1" indent="1"/>
      <protection hidden="1"/>
    </xf>
    <xf numFmtId="49" fontId="3" fillId="5" borderId="15" xfId="0" applyNumberFormat="1" applyFont="1" applyFill="1" applyBorder="1" applyAlignment="1" applyProtection="1">
      <alignment vertical="center"/>
      <protection hidden="1"/>
    </xf>
    <xf numFmtId="49" fontId="3" fillId="5" borderId="16" xfId="0" applyNumberFormat="1" applyFont="1" applyFill="1" applyBorder="1" applyAlignment="1" applyProtection="1">
      <alignment vertical="center"/>
      <protection hidden="1"/>
    </xf>
    <xf numFmtId="49" fontId="3" fillId="5" borderId="14" xfId="0" applyNumberFormat="1" applyFont="1" applyFill="1" applyBorder="1" applyAlignment="1" applyProtection="1">
      <alignment vertical="center"/>
      <protection hidden="1"/>
    </xf>
    <xf numFmtId="0" fontId="3" fillId="5" borderId="17" xfId="0" applyFont="1" applyFill="1" applyBorder="1" applyAlignment="1" applyProtection="1">
      <alignment horizontal="left" vertical="center" wrapText="1" indent="1"/>
      <protection hidden="1"/>
    </xf>
    <xf numFmtId="0" fontId="3" fillId="5" borderId="9" xfId="0" applyFont="1" applyFill="1" applyBorder="1" applyAlignment="1" applyProtection="1">
      <alignment horizontal="left" vertical="center" wrapText="1" indent="1"/>
      <protection hidden="1"/>
    </xf>
    <xf numFmtId="0" fontId="3" fillId="5" borderId="5" xfId="0" applyFont="1" applyFill="1" applyBorder="1" applyAlignment="1" applyProtection="1">
      <alignment horizontal="left" vertical="center" wrapText="1" indent="1"/>
      <protection hidden="1"/>
    </xf>
    <xf numFmtId="169" fontId="3" fillId="5" borderId="9" xfId="0" applyNumberFormat="1" applyFont="1" applyFill="1" applyBorder="1" applyAlignment="1" applyProtection="1">
      <alignment horizontal="center" vertical="center"/>
      <protection locked="0"/>
    </xf>
    <xf numFmtId="169" fontId="3" fillId="5" borderId="5" xfId="0" applyNumberFormat="1" applyFont="1" applyFill="1" applyBorder="1" applyAlignment="1" applyProtection="1">
      <alignment horizontal="center" vertical="center"/>
      <protection locked="0"/>
    </xf>
    <xf numFmtId="169" fontId="3" fillId="5" borderId="17" xfId="0" applyNumberFormat="1" applyFont="1" applyFill="1" applyBorder="1" applyAlignment="1" applyProtection="1">
      <alignment horizontal="center" vertical="center"/>
      <protection locked="0"/>
    </xf>
    <xf numFmtId="174" fontId="3" fillId="4" borderId="10" xfId="0" applyNumberFormat="1" applyFont="1" applyFill="1" applyBorder="1" applyAlignment="1" applyProtection="1">
      <alignment horizontal="center" vertical="center"/>
      <protection hidden="1"/>
    </xf>
    <xf numFmtId="174" fontId="3" fillId="4" borderId="11" xfId="0" applyNumberFormat="1" applyFont="1" applyFill="1" applyBorder="1" applyAlignment="1" applyProtection="1">
      <alignment horizontal="center" vertical="center"/>
      <protection hidden="1"/>
    </xf>
    <xf numFmtId="174" fontId="3" fillId="4" borderId="12" xfId="0" applyNumberFormat="1" applyFont="1" applyFill="1" applyBorder="1" applyAlignment="1" applyProtection="1">
      <alignment horizontal="center" vertical="center"/>
      <protection hidden="1"/>
    </xf>
    <xf numFmtId="168" fontId="3" fillId="5" borderId="9" xfId="0" applyNumberFormat="1" applyFont="1" applyFill="1" applyBorder="1" applyAlignment="1" applyProtection="1">
      <alignment horizontal="center" vertical="center"/>
      <protection locked="0"/>
    </xf>
    <xf numFmtId="168" fontId="3" fillId="5" borderId="5" xfId="0" applyNumberFormat="1" applyFont="1" applyFill="1" applyBorder="1" applyAlignment="1" applyProtection="1">
      <alignment horizontal="center" vertical="center"/>
      <protection locked="0"/>
    </xf>
    <xf numFmtId="168" fontId="3" fillId="5" borderId="17" xfId="0" applyNumberFormat="1" applyFont="1" applyFill="1" applyBorder="1" applyAlignment="1" applyProtection="1">
      <alignment horizontal="center" vertical="center"/>
      <protection locked="0"/>
    </xf>
    <xf numFmtId="0" fontId="3" fillId="5" borderId="10" xfId="0" applyFont="1" applyFill="1" applyBorder="1" applyAlignment="1" applyProtection="1">
      <alignment horizontal="left" vertical="center" indent="1"/>
      <protection hidden="1"/>
    </xf>
    <xf numFmtId="0" fontId="3" fillId="5" borderId="11" xfId="0" applyFont="1" applyFill="1" applyBorder="1" applyAlignment="1" applyProtection="1">
      <alignment horizontal="left" vertical="center" indent="1"/>
      <protection hidden="1"/>
    </xf>
    <xf numFmtId="0" fontId="3" fillId="5" borderId="12" xfId="0" applyFont="1" applyFill="1" applyBorder="1" applyAlignment="1" applyProtection="1">
      <alignment horizontal="left" vertical="center" indent="1"/>
      <protection hidden="1"/>
    </xf>
    <xf numFmtId="169" fontId="3" fillId="4" borderId="10" xfId="0" applyNumberFormat="1" applyFont="1" applyFill="1" applyBorder="1" applyAlignment="1" applyProtection="1">
      <alignment horizontal="center" vertical="center"/>
      <protection hidden="1"/>
    </xf>
    <xf numFmtId="169" fontId="3" fillId="4" borderId="11" xfId="0" applyNumberFormat="1" applyFont="1" applyFill="1" applyBorder="1" applyAlignment="1" applyProtection="1">
      <alignment horizontal="center" vertical="center"/>
      <protection hidden="1"/>
    </xf>
    <xf numFmtId="169" fontId="3" fillId="4" borderId="12" xfId="0" applyNumberFormat="1" applyFont="1" applyFill="1" applyBorder="1" applyAlignment="1" applyProtection="1">
      <alignment horizontal="center" vertical="center"/>
      <protection hidden="1"/>
    </xf>
    <xf numFmtId="49" fontId="3" fillId="5" borderId="14" xfId="0" applyNumberFormat="1" applyFont="1" applyFill="1" applyBorder="1" applyAlignment="1" applyProtection="1">
      <alignment horizontal="center" vertical="center" wrapText="1"/>
      <protection hidden="1"/>
    </xf>
    <xf numFmtId="49" fontId="3" fillId="5" borderId="15" xfId="0" applyNumberFormat="1" applyFont="1" applyFill="1" applyBorder="1" applyAlignment="1" applyProtection="1">
      <alignment horizontal="center" vertical="center" wrapText="1"/>
      <protection hidden="1"/>
    </xf>
    <xf numFmtId="49" fontId="3" fillId="5" borderId="16" xfId="0" applyNumberFormat="1" applyFont="1" applyFill="1" applyBorder="1" applyAlignment="1" applyProtection="1">
      <alignment horizontal="center" vertical="center" wrapText="1"/>
      <protection hidden="1"/>
    </xf>
    <xf numFmtId="168" fontId="3" fillId="5" borderId="17" xfId="0" applyNumberFormat="1" applyFont="1" applyFill="1" applyBorder="1" applyAlignment="1" applyProtection="1">
      <alignment horizontal="center"/>
      <protection locked="0"/>
    </xf>
    <xf numFmtId="168" fontId="3" fillId="5" borderId="9" xfId="0" applyNumberFormat="1" applyFont="1" applyFill="1" applyBorder="1" applyAlignment="1" applyProtection="1">
      <alignment horizontal="center"/>
      <protection locked="0"/>
    </xf>
    <xf numFmtId="168" fontId="3" fillId="5" borderId="5" xfId="0" applyNumberFormat="1" applyFont="1" applyFill="1" applyBorder="1" applyAlignment="1" applyProtection="1">
      <alignment horizontal="center"/>
      <protection locked="0"/>
    </xf>
    <xf numFmtId="49" fontId="10" fillId="2" borderId="13" xfId="0" applyNumberFormat="1" applyFont="1" applyFill="1" applyBorder="1" applyAlignment="1" applyProtection="1">
      <alignment horizontal="left" vertical="center" wrapText="1"/>
    </xf>
    <xf numFmtId="49" fontId="10" fillId="2" borderId="0" xfId="0" applyNumberFormat="1" applyFont="1" applyFill="1" applyBorder="1" applyAlignment="1" applyProtection="1">
      <alignment horizontal="left" vertical="center" wrapText="1"/>
    </xf>
    <xf numFmtId="0" fontId="17" fillId="5" borderId="10" xfId="0" applyFont="1" applyFill="1" applyBorder="1" applyAlignment="1" applyProtection="1">
      <alignment horizontal="center" vertical="center"/>
      <protection locked="0"/>
    </xf>
    <xf numFmtId="0" fontId="17" fillId="5" borderId="11"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3" fillId="5" borderId="10" xfId="0" applyFont="1" applyFill="1" applyBorder="1" applyAlignment="1" applyProtection="1">
      <alignment horizontal="left"/>
      <protection hidden="1"/>
    </xf>
    <xf numFmtId="0" fontId="3" fillId="5" borderId="11" xfId="0" applyFont="1" applyFill="1" applyBorder="1" applyAlignment="1" applyProtection="1">
      <alignment horizontal="left"/>
      <protection hidden="1"/>
    </xf>
    <xf numFmtId="170" fontId="3" fillId="5" borderId="10" xfId="0" applyNumberFormat="1" applyFont="1" applyFill="1" applyBorder="1" applyAlignment="1" applyProtection="1">
      <alignment horizontal="left" wrapText="1"/>
      <protection hidden="1"/>
    </xf>
    <xf numFmtId="170" fontId="3" fillId="5" borderId="11" xfId="0" applyNumberFormat="1" applyFont="1" applyFill="1" applyBorder="1" applyAlignment="1" applyProtection="1">
      <alignment horizontal="left" wrapText="1"/>
      <protection hidden="1"/>
    </xf>
    <xf numFmtId="170" fontId="3" fillId="5" borderId="12" xfId="0" applyNumberFormat="1" applyFont="1" applyFill="1" applyBorder="1" applyAlignment="1" applyProtection="1">
      <alignment horizontal="left" wrapText="1"/>
      <protection hidden="1"/>
    </xf>
    <xf numFmtId="170" fontId="3" fillId="5" borderId="10" xfId="0" applyNumberFormat="1" applyFont="1" applyFill="1" applyBorder="1" applyAlignment="1" applyProtection="1">
      <alignment horizontal="center" wrapText="1"/>
      <protection hidden="1"/>
    </xf>
    <xf numFmtId="170" fontId="3" fillId="5" borderId="11" xfId="0" applyNumberFormat="1" applyFont="1" applyFill="1" applyBorder="1" applyAlignment="1" applyProtection="1">
      <alignment horizontal="center" wrapText="1"/>
      <protection hidden="1"/>
    </xf>
    <xf numFmtId="170" fontId="3" fillId="5" borderId="12" xfId="0" applyNumberFormat="1" applyFont="1" applyFill="1" applyBorder="1" applyAlignment="1" applyProtection="1">
      <alignment horizontal="center" wrapText="1"/>
      <protection hidden="1"/>
    </xf>
    <xf numFmtId="170" fontId="3" fillId="5" borderId="10" xfId="0" applyNumberFormat="1" applyFont="1" applyFill="1" applyBorder="1" applyAlignment="1" applyProtection="1">
      <alignment horizontal="center"/>
      <protection hidden="1"/>
    </xf>
    <xf numFmtId="170" fontId="3" fillId="5" borderId="11" xfId="0" applyNumberFormat="1" applyFont="1" applyFill="1" applyBorder="1" applyAlignment="1" applyProtection="1">
      <alignment horizontal="center"/>
      <protection hidden="1"/>
    </xf>
    <xf numFmtId="170" fontId="3" fillId="5" borderId="12" xfId="0" applyNumberFormat="1" applyFont="1" applyFill="1" applyBorder="1" applyAlignment="1" applyProtection="1">
      <alignment horizontal="center"/>
      <protection hidden="1"/>
    </xf>
    <xf numFmtId="0" fontId="14" fillId="5" borderId="0" xfId="0" applyFont="1" applyFill="1" applyBorder="1" applyAlignment="1" applyProtection="1">
      <alignment horizontal="right"/>
      <protection hidden="1"/>
    </xf>
    <xf numFmtId="0" fontId="14" fillId="5" borderId="0" xfId="0" applyFont="1" applyFill="1" applyBorder="1" applyAlignment="1" applyProtection="1">
      <alignment horizontal="right" vertical="top" wrapText="1"/>
      <protection hidden="1"/>
    </xf>
    <xf numFmtId="0" fontId="15" fillId="5" borderId="0" xfId="0" applyFont="1" applyFill="1" applyBorder="1" applyAlignment="1" applyProtection="1">
      <alignment horizontal="center" vertical="center"/>
      <protection hidden="1"/>
    </xf>
    <xf numFmtId="172" fontId="11" fillId="5" borderId="9" xfId="0" applyNumberFormat="1" applyFont="1" applyFill="1" applyBorder="1" applyAlignment="1" applyProtection="1">
      <alignment horizontal="left" vertical="center"/>
      <protection hidden="1"/>
    </xf>
    <xf numFmtId="171" fontId="16" fillId="5" borderId="9" xfId="0" applyNumberFormat="1" applyFont="1" applyFill="1" applyBorder="1" applyAlignment="1" applyProtection="1">
      <alignment horizontal="left" vertical="center" indent="1"/>
      <protection locked="0" hidden="1"/>
    </xf>
    <xf numFmtId="0" fontId="23" fillId="5" borderId="15" xfId="0" quotePrefix="1" applyFont="1" applyFill="1" applyBorder="1" applyAlignment="1" applyProtection="1">
      <alignment horizontal="center" vertical="center"/>
      <protection locked="0" hidden="1"/>
    </xf>
    <xf numFmtId="0" fontId="23" fillId="5" borderId="0" xfId="0" quotePrefix="1" applyFont="1" applyFill="1" applyBorder="1" applyAlignment="1" applyProtection="1">
      <alignment horizontal="center" vertical="center"/>
      <protection locked="0" hidden="1"/>
    </xf>
    <xf numFmtId="0" fontId="22" fillId="5" borderId="0" xfId="0" applyFont="1" applyFill="1" applyBorder="1" applyAlignment="1" applyProtection="1">
      <alignment horizontal="left" vertical="center"/>
      <protection locked="0" hidden="1"/>
    </xf>
    <xf numFmtId="0" fontId="22" fillId="5" borderId="9" xfId="0" applyFont="1" applyFill="1" applyBorder="1" applyAlignment="1" applyProtection="1">
      <alignment horizontal="left" vertical="center"/>
      <protection locked="0" hidden="1"/>
    </xf>
    <xf numFmtId="170" fontId="3" fillId="5" borderId="9" xfId="0" applyNumberFormat="1" applyFont="1" applyFill="1" applyBorder="1" applyAlignment="1" applyProtection="1">
      <alignment horizontal="center" vertical="center"/>
      <protection locked="0" hidden="1"/>
    </xf>
    <xf numFmtId="0" fontId="3" fillId="5" borderId="10" xfId="0" applyFont="1" applyFill="1" applyBorder="1" applyAlignment="1" applyProtection="1">
      <alignment vertical="center" wrapText="1"/>
      <protection locked="0" hidden="1"/>
    </xf>
    <xf numFmtId="0" fontId="3" fillId="5" borderId="11" xfId="0" applyFont="1" applyFill="1" applyBorder="1" applyAlignment="1" applyProtection="1">
      <alignment vertical="center" wrapText="1"/>
      <protection locked="0" hidden="1"/>
    </xf>
    <xf numFmtId="176" fontId="3" fillId="4" borderId="11" xfId="0" applyNumberFormat="1" applyFont="1" applyFill="1" applyBorder="1" applyAlignment="1" applyProtection="1">
      <alignment horizontal="left" vertical="center" wrapText="1"/>
      <protection locked="0" hidden="1"/>
    </xf>
    <xf numFmtId="176" fontId="3" fillId="4" borderId="12" xfId="0" applyNumberFormat="1" applyFont="1" applyFill="1" applyBorder="1" applyAlignment="1" applyProtection="1">
      <alignment horizontal="left" vertical="center" wrapText="1"/>
      <protection locked="0" hidden="1"/>
    </xf>
    <xf numFmtId="168" fontId="3" fillId="4" borderId="10" xfId="1" applyNumberFormat="1" applyFont="1" applyFill="1" applyBorder="1" applyAlignment="1" applyProtection="1">
      <alignment horizontal="center" vertical="center" shrinkToFit="1"/>
      <protection locked="0" hidden="1"/>
    </xf>
    <xf numFmtId="168" fontId="3" fillId="4" borderId="12" xfId="1" applyNumberFormat="1" applyFont="1" applyFill="1" applyBorder="1" applyAlignment="1" applyProtection="1">
      <alignment horizontal="center" vertical="center" shrinkToFit="1"/>
      <protection locked="0" hidden="1"/>
    </xf>
    <xf numFmtId="0" fontId="17" fillId="5" borderId="10" xfId="0" applyFont="1" applyFill="1" applyBorder="1" applyAlignment="1" applyProtection="1">
      <alignment horizontal="center" vertical="center"/>
      <protection locked="0" hidden="1"/>
    </xf>
    <xf numFmtId="0" fontId="17" fillId="5" borderId="11" xfId="0" applyFont="1" applyFill="1" applyBorder="1" applyAlignment="1" applyProtection="1">
      <alignment horizontal="center" vertical="center"/>
      <protection locked="0" hidden="1"/>
    </xf>
    <xf numFmtId="0" fontId="17" fillId="5" borderId="12" xfId="0" applyFont="1" applyFill="1" applyBorder="1" applyAlignment="1" applyProtection="1">
      <alignment horizontal="center" vertical="center"/>
      <protection locked="0" hidden="1"/>
    </xf>
    <xf numFmtId="0" fontId="3" fillId="5" borderId="12" xfId="0" applyFont="1" applyFill="1" applyBorder="1" applyAlignment="1" applyProtection="1">
      <alignment vertical="center" wrapText="1"/>
      <protection locked="0" hidden="1"/>
    </xf>
    <xf numFmtId="168" fontId="3" fillId="5" borderId="10" xfId="1" applyNumberFormat="1" applyFont="1" applyFill="1" applyBorder="1" applyAlignment="1" applyProtection="1">
      <alignment horizontal="center" vertical="center" shrinkToFit="1"/>
      <protection locked="0" hidden="1"/>
    </xf>
    <xf numFmtId="168" fontId="3" fillId="5" borderId="12" xfId="1" applyNumberFormat="1" applyFont="1" applyFill="1" applyBorder="1" applyAlignment="1" applyProtection="1">
      <alignment horizontal="center" vertical="center" shrinkToFit="1"/>
      <protection locked="0" hidden="1"/>
    </xf>
    <xf numFmtId="168" fontId="3" fillId="2" borderId="13" xfId="0" applyNumberFormat="1" applyFont="1" applyFill="1" applyBorder="1" applyAlignment="1" applyProtection="1">
      <alignment horizontal="left" vertical="center" wrapText="1"/>
      <protection locked="0" hidden="1"/>
    </xf>
    <xf numFmtId="0" fontId="3" fillId="5" borderId="10" xfId="0" applyFont="1" applyFill="1" applyBorder="1" applyAlignment="1" applyProtection="1">
      <alignment horizontal="left" vertical="center" wrapText="1" indent="1"/>
      <protection locked="0" hidden="1"/>
    </xf>
    <xf numFmtId="0" fontId="3" fillId="5" borderId="11" xfId="0" applyFont="1" applyFill="1" applyBorder="1" applyAlignment="1" applyProtection="1">
      <alignment horizontal="left" vertical="center" wrapText="1" indent="1"/>
      <protection locked="0" hidden="1"/>
    </xf>
    <xf numFmtId="0" fontId="3" fillId="5" borderId="12" xfId="0" applyFont="1" applyFill="1" applyBorder="1" applyAlignment="1" applyProtection="1">
      <alignment horizontal="left" vertical="center" wrapText="1" indent="1"/>
      <protection locked="0" hidden="1"/>
    </xf>
    <xf numFmtId="0" fontId="17" fillId="5" borderId="10" xfId="0" applyFont="1" applyFill="1" applyBorder="1" applyAlignment="1" applyProtection="1">
      <alignment horizontal="center" vertical="center" wrapText="1"/>
      <protection locked="0" hidden="1"/>
    </xf>
    <xf numFmtId="0" fontId="17" fillId="5" borderId="11" xfId="0" applyFont="1" applyFill="1" applyBorder="1" applyAlignment="1" applyProtection="1">
      <alignment horizontal="center" vertical="center" wrapText="1"/>
      <protection locked="0" hidden="1"/>
    </xf>
    <xf numFmtId="0" fontId="17" fillId="5" borderId="12" xfId="0" applyFont="1" applyFill="1" applyBorder="1" applyAlignment="1" applyProtection="1">
      <alignment horizontal="center" vertical="center" wrapText="1"/>
      <protection locked="0" hidden="1"/>
    </xf>
    <xf numFmtId="0" fontId="10" fillId="2" borderId="13" xfId="0" applyFont="1" applyFill="1" applyBorder="1" applyAlignment="1" applyProtection="1">
      <alignment horizontal="left" vertical="center" wrapText="1"/>
      <protection locked="0" hidden="1"/>
    </xf>
    <xf numFmtId="0" fontId="1" fillId="0" borderId="13" xfId="0" applyFont="1" applyBorder="1" applyAlignment="1" applyProtection="1">
      <protection locked="0" hidden="1"/>
    </xf>
    <xf numFmtId="0" fontId="3" fillId="5" borderId="17" xfId="0" applyFont="1" applyFill="1" applyBorder="1" applyAlignment="1" applyProtection="1">
      <alignment horizontal="left" vertical="center" wrapText="1" indent="1"/>
      <protection locked="0" hidden="1"/>
    </xf>
    <xf numFmtId="0" fontId="3" fillId="5" borderId="9" xfId="0" applyFont="1" applyFill="1" applyBorder="1" applyAlignment="1" applyProtection="1">
      <alignment horizontal="left" vertical="center" wrapText="1" indent="1"/>
      <protection locked="0" hidden="1"/>
    </xf>
    <xf numFmtId="0" fontId="3" fillId="5" borderId="5" xfId="0" applyFont="1" applyFill="1" applyBorder="1" applyAlignment="1" applyProtection="1">
      <alignment horizontal="left" vertical="center" wrapText="1" indent="1"/>
      <protection locked="0" hidden="1"/>
    </xf>
    <xf numFmtId="168" fontId="3" fillId="5" borderId="3" xfId="1" applyNumberFormat="1" applyFont="1" applyFill="1" applyBorder="1" applyAlignment="1" applyProtection="1">
      <alignment horizontal="center" shrinkToFit="1"/>
      <protection locked="0" hidden="1"/>
    </xf>
    <xf numFmtId="168" fontId="3" fillId="5" borderId="6" xfId="1" applyNumberFormat="1" applyFont="1" applyFill="1" applyBorder="1" applyAlignment="1" applyProtection="1">
      <alignment horizontal="center" shrinkToFit="1"/>
      <protection locked="0" hidden="1"/>
    </xf>
    <xf numFmtId="168" fontId="3" fillId="4" borderId="3" xfId="1" applyNumberFormat="1" applyFont="1" applyFill="1" applyBorder="1" applyAlignment="1" applyProtection="1">
      <alignment horizontal="center" vertical="center" shrinkToFit="1"/>
      <protection locked="0" hidden="1"/>
    </xf>
    <xf numFmtId="168" fontId="3" fillId="4" borderId="6" xfId="1" applyNumberFormat="1" applyFont="1" applyFill="1" applyBorder="1" applyAlignment="1" applyProtection="1">
      <alignment horizontal="center" vertical="center" shrinkToFit="1"/>
      <protection locked="0" hidden="1"/>
    </xf>
    <xf numFmtId="0" fontId="3" fillId="5" borderId="14" xfId="0" applyFont="1" applyFill="1" applyBorder="1" applyAlignment="1" applyProtection="1">
      <alignment horizontal="left" vertical="center" wrapText="1" indent="1"/>
      <protection locked="0" hidden="1"/>
    </xf>
    <xf numFmtId="0" fontId="3" fillId="5" borderId="15" xfId="0" applyFont="1" applyFill="1" applyBorder="1" applyAlignment="1" applyProtection="1">
      <alignment horizontal="left" vertical="center" wrapText="1" indent="1"/>
      <protection locked="0" hidden="1"/>
    </xf>
    <xf numFmtId="0" fontId="3" fillId="5" borderId="16" xfId="0" applyFont="1" applyFill="1" applyBorder="1" applyAlignment="1" applyProtection="1">
      <alignment horizontal="left" vertical="center" wrapText="1" indent="1"/>
      <protection locked="0" hidden="1"/>
    </xf>
    <xf numFmtId="168" fontId="3" fillId="5" borderId="14" xfId="1" applyNumberFormat="1" applyFont="1" applyFill="1" applyBorder="1" applyAlignment="1" applyProtection="1">
      <alignment horizontal="center" shrinkToFit="1"/>
      <protection locked="0" hidden="1"/>
    </xf>
    <xf numFmtId="168" fontId="3" fillId="5" borderId="16" xfId="1" applyNumberFormat="1" applyFont="1" applyFill="1" applyBorder="1" applyAlignment="1" applyProtection="1">
      <alignment horizontal="center" shrinkToFit="1"/>
      <protection locked="0" hidden="1"/>
    </xf>
    <xf numFmtId="168" fontId="3" fillId="5" borderId="17" xfId="1" applyNumberFormat="1" applyFont="1" applyFill="1" applyBorder="1" applyAlignment="1" applyProtection="1">
      <alignment horizontal="center" shrinkToFit="1"/>
      <protection locked="0" hidden="1"/>
    </xf>
    <xf numFmtId="168" fontId="3" fillId="5" borderId="5" xfId="1" applyNumberFormat="1" applyFont="1" applyFill="1" applyBorder="1" applyAlignment="1" applyProtection="1">
      <alignment horizontal="center" shrinkToFit="1"/>
      <protection locked="0" hidden="1"/>
    </xf>
    <xf numFmtId="0" fontId="3" fillId="2" borderId="13" xfId="0" applyFont="1" applyFill="1" applyBorder="1" applyAlignment="1" applyProtection="1">
      <alignment horizontal="left" vertical="center" wrapText="1"/>
      <protection locked="0" hidden="1"/>
    </xf>
    <xf numFmtId="170" fontId="3" fillId="4" borderId="15" xfId="0" applyNumberFormat="1" applyFont="1" applyFill="1" applyBorder="1" applyAlignment="1" applyProtection="1">
      <alignment vertical="center" wrapText="1"/>
      <protection locked="0" hidden="1"/>
    </xf>
    <xf numFmtId="170" fontId="3" fillId="4" borderId="16" xfId="0" applyNumberFormat="1" applyFont="1" applyFill="1" applyBorder="1" applyAlignment="1" applyProtection="1">
      <alignment vertical="center" wrapText="1"/>
      <protection locked="0" hidden="1"/>
    </xf>
    <xf numFmtId="168" fontId="3" fillId="5" borderId="14" xfId="1" applyNumberFormat="1" applyFont="1" applyFill="1" applyBorder="1" applyAlignment="1" applyProtection="1">
      <alignment horizontal="center" vertical="center" shrinkToFit="1"/>
      <protection locked="0" hidden="1"/>
    </xf>
    <xf numFmtId="168" fontId="3" fillId="5" borderId="16" xfId="1" applyNumberFormat="1" applyFont="1" applyFill="1" applyBorder="1" applyAlignment="1" applyProtection="1">
      <alignment horizontal="center" vertical="center" shrinkToFit="1"/>
      <protection locked="0" hidden="1"/>
    </xf>
    <xf numFmtId="0" fontId="3" fillId="5" borderId="17" xfId="0" applyFont="1" applyFill="1" applyBorder="1" applyAlignment="1" applyProtection="1">
      <alignment vertical="center" wrapText="1"/>
      <protection locked="0" hidden="1"/>
    </xf>
    <xf numFmtId="0" fontId="3" fillId="5" borderId="9" xfId="0" applyFont="1" applyFill="1" applyBorder="1" applyAlignment="1" applyProtection="1">
      <alignment vertical="center" wrapText="1"/>
      <protection locked="0" hidden="1"/>
    </xf>
    <xf numFmtId="0" fontId="3" fillId="5" borderId="5" xfId="0" applyFont="1" applyFill="1" applyBorder="1" applyAlignment="1" applyProtection="1">
      <alignment vertical="center" wrapText="1"/>
      <protection locked="0" hidden="1"/>
    </xf>
    <xf numFmtId="168" fontId="3" fillId="4" borderId="17" xfId="1" applyNumberFormat="1" applyFont="1" applyFill="1" applyBorder="1" applyAlignment="1" applyProtection="1">
      <alignment horizontal="center" vertical="center" shrinkToFit="1"/>
      <protection locked="0" hidden="1"/>
    </xf>
    <xf numFmtId="168" fontId="3" fillId="4" borderId="5" xfId="1" applyNumberFormat="1" applyFont="1" applyFill="1" applyBorder="1" applyAlignment="1" applyProtection="1">
      <alignment horizontal="center" vertical="center" shrinkToFit="1"/>
      <protection locked="0" hidden="1"/>
    </xf>
    <xf numFmtId="168" fontId="3" fillId="2" borderId="13" xfId="0" applyNumberFormat="1" applyFont="1" applyFill="1" applyBorder="1" applyAlignment="1" applyProtection="1">
      <alignment horizontal="center" vertical="center" wrapText="1"/>
      <protection locked="0" hidden="1"/>
    </xf>
    <xf numFmtId="176" fontId="3" fillId="4" borderId="17" xfId="0" applyNumberFormat="1" applyFont="1" applyFill="1" applyBorder="1" applyAlignment="1" applyProtection="1">
      <alignment horizontal="left" vertical="center" wrapText="1"/>
      <protection locked="0" hidden="1"/>
    </xf>
    <xf numFmtId="176" fontId="3" fillId="4" borderId="9" xfId="0" applyNumberFormat="1" applyFont="1" applyFill="1" applyBorder="1" applyAlignment="1" applyProtection="1">
      <alignment horizontal="left" vertical="center" wrapText="1"/>
      <protection locked="0" hidden="1"/>
    </xf>
    <xf numFmtId="176" fontId="3" fillId="4" borderId="5" xfId="0" applyNumberFormat="1" applyFont="1" applyFill="1" applyBorder="1" applyAlignment="1" applyProtection="1">
      <alignment horizontal="left" vertical="center" wrapText="1"/>
      <protection locked="0" hidden="1"/>
    </xf>
    <xf numFmtId="0" fontId="3" fillId="5" borderId="14" xfId="0" quotePrefix="1" applyFont="1" applyFill="1" applyBorder="1" applyAlignment="1" applyProtection="1">
      <alignment horizontal="left" vertical="center" wrapText="1"/>
      <protection locked="0" hidden="1"/>
    </xf>
    <xf numFmtId="0" fontId="3" fillId="5" borderId="15" xfId="0" applyFont="1" applyFill="1" applyBorder="1" applyAlignment="1" applyProtection="1">
      <alignment vertical="center" wrapText="1"/>
      <protection locked="0" hidden="1"/>
    </xf>
    <xf numFmtId="0" fontId="3" fillId="5" borderId="16" xfId="0" applyFont="1" applyFill="1" applyBorder="1" applyAlignment="1" applyProtection="1">
      <alignment vertical="center" wrapText="1"/>
      <protection locked="0" hidden="1"/>
    </xf>
    <xf numFmtId="49" fontId="3" fillId="5" borderId="3" xfId="0" applyNumberFormat="1" applyFont="1" applyFill="1" applyBorder="1" applyAlignment="1" applyProtection="1">
      <alignment horizontal="center" vertical="center"/>
      <protection locked="0" hidden="1"/>
    </xf>
    <xf numFmtId="49" fontId="3" fillId="5" borderId="6" xfId="0" applyNumberFormat="1" applyFont="1" applyFill="1" applyBorder="1" applyAlignment="1" applyProtection="1">
      <alignment horizontal="center" vertical="center"/>
      <protection locked="0" hidden="1"/>
    </xf>
    <xf numFmtId="169" fontId="3" fillId="4" borderId="14" xfId="1" applyNumberFormat="1" applyFont="1" applyFill="1" applyBorder="1" applyAlignment="1" applyProtection="1">
      <alignment horizontal="center" vertical="center" shrinkToFit="1"/>
      <protection locked="0" hidden="1"/>
    </xf>
    <xf numFmtId="169" fontId="3" fillId="4" borderId="16" xfId="1" applyNumberFormat="1" applyFont="1" applyFill="1" applyBorder="1" applyAlignment="1" applyProtection="1">
      <alignment horizontal="center" vertical="center" shrinkToFit="1"/>
      <protection locked="0" hidden="1"/>
    </xf>
    <xf numFmtId="169" fontId="3" fillId="4" borderId="17" xfId="1" applyNumberFormat="1" applyFont="1" applyFill="1" applyBorder="1" applyAlignment="1" applyProtection="1">
      <alignment horizontal="center" vertical="center" shrinkToFit="1"/>
      <protection locked="0" hidden="1"/>
    </xf>
    <xf numFmtId="169" fontId="3" fillId="4" borderId="5" xfId="1" applyNumberFormat="1" applyFont="1" applyFill="1" applyBorder="1" applyAlignment="1" applyProtection="1">
      <alignment horizontal="center" vertical="center" shrinkToFit="1"/>
      <protection locked="0" hidden="1"/>
    </xf>
    <xf numFmtId="169" fontId="3" fillId="4" borderId="3" xfId="1" applyNumberFormat="1" applyFont="1" applyFill="1" applyBorder="1" applyAlignment="1" applyProtection="1">
      <alignment horizontal="center" vertical="center" shrinkToFit="1"/>
      <protection locked="0" hidden="1"/>
    </xf>
    <xf numFmtId="169" fontId="3" fillId="4" borderId="6" xfId="1" applyNumberFormat="1" applyFont="1" applyFill="1" applyBorder="1" applyAlignment="1" applyProtection="1">
      <alignment horizontal="center" vertical="center" shrinkToFit="1"/>
      <protection locked="0" hidden="1"/>
    </xf>
    <xf numFmtId="0" fontId="3" fillId="5" borderId="10" xfId="0" quotePrefix="1" applyFont="1" applyFill="1" applyBorder="1" applyAlignment="1" applyProtection="1">
      <alignment horizontal="left" vertical="center" wrapText="1"/>
      <protection locked="0" hidden="1"/>
    </xf>
    <xf numFmtId="0" fontId="3" fillId="5" borderId="11" xfId="0" quotePrefix="1" applyFont="1" applyFill="1" applyBorder="1" applyAlignment="1" applyProtection="1">
      <alignment horizontal="left" vertical="center" wrapText="1"/>
      <protection locked="0" hidden="1"/>
    </xf>
    <xf numFmtId="177" fontId="3" fillId="4" borderId="10" xfId="1" applyNumberFormat="1" applyFont="1" applyFill="1" applyBorder="1" applyAlignment="1" applyProtection="1">
      <alignment horizontal="center" vertical="center" shrinkToFit="1"/>
      <protection locked="0" hidden="1"/>
    </xf>
    <xf numFmtId="177" fontId="3" fillId="4" borderId="12" xfId="1" applyNumberFormat="1" applyFont="1" applyFill="1" applyBorder="1" applyAlignment="1" applyProtection="1">
      <alignment horizontal="center" vertical="center" shrinkToFit="1"/>
      <protection locked="0" hidden="1"/>
    </xf>
    <xf numFmtId="0" fontId="3" fillId="5" borderId="14" xfId="0" applyFont="1" applyFill="1" applyBorder="1" applyAlignment="1" applyProtection="1">
      <alignment vertical="center" wrapText="1"/>
      <protection locked="0" hidden="1"/>
    </xf>
    <xf numFmtId="0" fontId="22" fillId="6" borderId="13" xfId="0" applyFont="1" applyFill="1" applyBorder="1" applyAlignment="1" applyProtection="1">
      <alignment horizontal="left" vertical="center" wrapText="1"/>
      <protection locked="0" hidden="1"/>
    </xf>
    <xf numFmtId="168" fontId="3" fillId="4" borderId="3" xfId="1" applyNumberFormat="1" applyFont="1" applyFill="1" applyBorder="1" applyAlignment="1" applyProtection="1">
      <alignment horizontal="center" shrinkToFit="1"/>
      <protection locked="0" hidden="1"/>
    </xf>
    <xf numFmtId="168" fontId="3" fillId="4" borderId="6" xfId="1" applyNumberFormat="1" applyFont="1" applyFill="1" applyBorder="1" applyAlignment="1" applyProtection="1">
      <alignment horizontal="center" shrinkToFit="1"/>
      <protection locked="0" hidden="1"/>
    </xf>
    <xf numFmtId="0" fontId="37" fillId="2" borderId="13" xfId="0" applyFont="1" applyFill="1" applyBorder="1" applyAlignment="1" applyProtection="1">
      <alignment horizontal="left" vertical="center" wrapText="1"/>
      <protection locked="0" hidden="1"/>
    </xf>
    <xf numFmtId="0" fontId="22" fillId="2" borderId="13" xfId="0" applyFont="1" applyFill="1" applyBorder="1" applyAlignment="1" applyProtection="1">
      <alignment horizontal="left" vertical="center" wrapText="1"/>
      <protection locked="0" hidden="1"/>
    </xf>
    <xf numFmtId="168" fontId="3" fillId="4" borderId="14" xfId="1" applyNumberFormat="1" applyFont="1" applyFill="1" applyBorder="1" applyAlignment="1" applyProtection="1">
      <alignment horizontal="center" shrinkToFit="1"/>
      <protection locked="0" hidden="1"/>
    </xf>
    <xf numFmtId="168" fontId="3" fillId="4" borderId="16" xfId="1" applyNumberFormat="1" applyFont="1" applyFill="1" applyBorder="1" applyAlignment="1" applyProtection="1">
      <alignment horizontal="center" shrinkToFit="1"/>
      <protection locked="0" hidden="1"/>
    </xf>
    <xf numFmtId="168" fontId="3" fillId="4" borderId="17" xfId="1" applyNumberFormat="1" applyFont="1" applyFill="1" applyBorder="1" applyAlignment="1" applyProtection="1">
      <alignment horizontal="center" shrinkToFit="1"/>
      <protection locked="0" hidden="1"/>
    </xf>
    <xf numFmtId="168" fontId="3" fillId="4" borderId="5" xfId="1" applyNumberFormat="1" applyFont="1" applyFill="1" applyBorder="1" applyAlignment="1" applyProtection="1">
      <alignment horizontal="center" shrinkToFit="1"/>
      <protection locked="0" hidden="1"/>
    </xf>
    <xf numFmtId="168" fontId="3" fillId="4" borderId="14" xfId="1" applyNumberFormat="1" applyFont="1" applyFill="1" applyBorder="1" applyAlignment="1" applyProtection="1">
      <alignment horizontal="center" vertical="center" shrinkToFit="1"/>
      <protection locked="0" hidden="1"/>
    </xf>
    <xf numFmtId="168" fontId="3" fillId="4" borderId="16" xfId="1" applyNumberFormat="1" applyFont="1" applyFill="1" applyBorder="1" applyAlignment="1" applyProtection="1">
      <alignment horizontal="center" vertical="center" shrinkToFit="1"/>
      <protection locked="0" hidden="1"/>
    </xf>
    <xf numFmtId="0" fontId="17" fillId="2" borderId="13" xfId="0" applyFont="1" applyFill="1" applyBorder="1" applyAlignment="1" applyProtection="1">
      <alignment horizontal="left" vertical="center" wrapText="1"/>
      <protection locked="0" hidden="1"/>
    </xf>
    <xf numFmtId="0" fontId="0" fillId="0" borderId="11" xfId="0" applyBorder="1" applyAlignment="1" applyProtection="1">
      <alignment vertical="center" wrapText="1"/>
      <protection locked="0" hidden="1"/>
    </xf>
    <xf numFmtId="0" fontId="0" fillId="0" borderId="12" xfId="0" applyBorder="1" applyAlignment="1" applyProtection="1">
      <alignment vertical="center" wrapText="1"/>
      <protection locked="0" hidden="1"/>
    </xf>
    <xf numFmtId="169" fontId="3" fillId="5" borderId="10" xfId="1" applyNumberFormat="1" applyFont="1" applyFill="1" applyBorder="1" applyAlignment="1" applyProtection="1">
      <alignment horizontal="center" vertical="center" shrinkToFit="1"/>
      <protection locked="0" hidden="1"/>
    </xf>
    <xf numFmtId="169" fontId="3" fillId="5" borderId="12" xfId="1" applyNumberFormat="1" applyFont="1" applyFill="1" applyBorder="1" applyAlignment="1" applyProtection="1">
      <alignment horizontal="center" vertical="center" shrinkToFit="1"/>
      <protection locked="0" hidden="1"/>
    </xf>
    <xf numFmtId="0" fontId="11" fillId="2" borderId="0" xfId="0" quotePrefix="1" applyFont="1" applyFill="1" applyBorder="1" applyAlignment="1" applyProtection="1">
      <alignment horizontal="left" vertical="center" wrapText="1"/>
      <protection locked="0" hidden="1"/>
    </xf>
    <xf numFmtId="0" fontId="3" fillId="2" borderId="0" xfId="0" applyFont="1" applyFill="1" applyBorder="1" applyAlignment="1" applyProtection="1">
      <alignment horizontal="left" vertical="center" wrapText="1"/>
      <protection locked="0" hidden="1"/>
    </xf>
    <xf numFmtId="0" fontId="3" fillId="5" borderId="10" xfId="0" applyFont="1" applyFill="1" applyBorder="1" applyAlignment="1" applyProtection="1">
      <alignment horizontal="left"/>
      <protection locked="0" hidden="1"/>
    </xf>
    <xf numFmtId="0" fontId="3" fillId="5" borderId="11" xfId="0" applyFont="1" applyFill="1" applyBorder="1" applyAlignment="1" applyProtection="1">
      <alignment horizontal="left"/>
      <protection locked="0" hidden="1"/>
    </xf>
    <xf numFmtId="0" fontId="3" fillId="5" borderId="12" xfId="0" applyFont="1" applyFill="1" applyBorder="1" applyAlignment="1" applyProtection="1">
      <alignment horizontal="left"/>
      <protection locked="0" hidden="1"/>
    </xf>
    <xf numFmtId="170" fontId="3" fillId="5" borderId="10" xfId="0" applyNumberFormat="1" applyFont="1" applyFill="1" applyBorder="1" applyAlignment="1" applyProtection="1">
      <alignment horizontal="left" wrapText="1"/>
      <protection locked="0" hidden="1"/>
    </xf>
    <xf numFmtId="170" fontId="3" fillId="5" borderId="11" xfId="0" applyNumberFormat="1" applyFont="1" applyFill="1" applyBorder="1" applyAlignment="1" applyProtection="1">
      <alignment horizontal="left" wrapText="1"/>
      <protection locked="0" hidden="1"/>
    </xf>
    <xf numFmtId="170" fontId="3" fillId="5" borderId="12" xfId="0" applyNumberFormat="1" applyFont="1" applyFill="1" applyBorder="1" applyAlignment="1" applyProtection="1">
      <alignment horizontal="left" wrapText="1"/>
      <protection locked="0" hidden="1"/>
    </xf>
    <xf numFmtId="0" fontId="3" fillId="5" borderId="0" xfId="0" applyFont="1" applyFill="1" applyBorder="1" applyAlignment="1" applyProtection="1">
      <alignment horizontal="center" vertical="center"/>
      <protection locked="0" hidden="1"/>
    </xf>
    <xf numFmtId="172" fontId="11" fillId="5" borderId="9" xfId="0" applyNumberFormat="1" applyFont="1" applyFill="1" applyBorder="1" applyAlignment="1" applyProtection="1">
      <alignment horizontal="right" vertical="center" indent="3"/>
      <protection locked="0" hidden="1"/>
    </xf>
    <xf numFmtId="1" fontId="3" fillId="5" borderId="10" xfId="0" applyNumberFormat="1" applyFont="1" applyFill="1" applyBorder="1" applyAlignment="1" applyProtection="1">
      <alignment horizontal="left" wrapText="1"/>
      <protection locked="0" hidden="1"/>
    </xf>
    <xf numFmtId="1" fontId="3" fillId="5" borderId="11" xfId="0" applyNumberFormat="1" applyFont="1" applyFill="1" applyBorder="1" applyAlignment="1" applyProtection="1">
      <alignment horizontal="left" wrapText="1"/>
      <protection locked="0" hidden="1"/>
    </xf>
    <xf numFmtId="1" fontId="3" fillId="5" borderId="12" xfId="0" applyNumberFormat="1" applyFont="1" applyFill="1" applyBorder="1" applyAlignment="1" applyProtection="1">
      <alignment horizontal="left" wrapText="1"/>
      <protection locked="0" hidden="1"/>
    </xf>
    <xf numFmtId="0" fontId="14" fillId="5" borderId="0" xfId="0" applyFont="1" applyFill="1" applyBorder="1" applyAlignment="1" applyProtection="1">
      <alignment horizontal="right" vertical="center"/>
      <protection locked="0" hidden="1"/>
    </xf>
    <xf numFmtId="0" fontId="14" fillId="5" borderId="0" xfId="0" applyFont="1" applyFill="1" applyBorder="1" applyAlignment="1" applyProtection="1">
      <alignment horizontal="right" vertical="center" wrapText="1"/>
      <protection locked="0" hidden="1"/>
    </xf>
    <xf numFmtId="0" fontId="15" fillId="5" borderId="0" xfId="0" applyFont="1" applyFill="1" applyBorder="1" applyAlignment="1" applyProtection="1">
      <alignment horizontal="center" vertical="center"/>
      <protection locked="0" hidden="1"/>
    </xf>
    <xf numFmtId="0" fontId="3" fillId="5" borderId="6" xfId="0" applyFont="1" applyFill="1" applyBorder="1" applyAlignment="1" applyProtection="1">
      <alignment horizontal="left" vertical="center" wrapText="1"/>
      <protection hidden="1"/>
    </xf>
    <xf numFmtId="49" fontId="2" fillId="2" borderId="13" xfId="0" applyNumberFormat="1" applyFont="1" applyFill="1" applyBorder="1" applyAlignment="1" applyProtection="1">
      <alignment horizontal="left" vertical="center" wrapText="1"/>
      <protection hidden="1"/>
    </xf>
    <xf numFmtId="49" fontId="2" fillId="2" borderId="0" xfId="0" applyNumberFormat="1" applyFont="1" applyFill="1" applyBorder="1" applyAlignment="1" applyProtection="1">
      <alignment horizontal="left" vertical="center" wrapText="1"/>
      <protection hidden="1"/>
    </xf>
    <xf numFmtId="176" fontId="3" fillId="4" borderId="0" xfId="0" applyNumberFormat="1" applyFont="1" applyFill="1" applyBorder="1" applyAlignment="1" applyProtection="1">
      <alignment horizontal="left" vertical="center" wrapText="1"/>
      <protection hidden="1"/>
    </xf>
    <xf numFmtId="176" fontId="3" fillId="4" borderId="8" xfId="0" applyNumberFormat="1" applyFont="1" applyFill="1" applyBorder="1" applyAlignment="1" applyProtection="1">
      <alignment horizontal="left" vertical="center" wrapText="1"/>
      <protection hidden="1"/>
    </xf>
    <xf numFmtId="0" fontId="7" fillId="2" borderId="13" xfId="0" applyFont="1" applyFill="1" applyBorder="1" applyAlignment="1" applyProtection="1">
      <alignment horizontal="left" shrinkToFit="1"/>
      <protection hidden="1"/>
    </xf>
    <xf numFmtId="0" fontId="7" fillId="2" borderId="0" xfId="0" applyFont="1" applyFill="1" applyBorder="1" applyAlignment="1" applyProtection="1">
      <alignment horizontal="left" shrinkToFit="1"/>
      <protection hidden="1"/>
    </xf>
    <xf numFmtId="0" fontId="3" fillId="5" borderId="14" xfId="0" applyFont="1" applyFill="1" applyBorder="1" applyAlignment="1" applyProtection="1">
      <alignment horizontal="left" vertical="center" wrapText="1"/>
      <protection hidden="1"/>
    </xf>
    <xf numFmtId="0" fontId="3" fillId="5" borderId="15" xfId="0" applyFont="1" applyFill="1" applyBorder="1" applyAlignment="1" applyProtection="1">
      <alignment horizontal="left" vertical="center" wrapText="1"/>
      <protection hidden="1"/>
    </xf>
    <xf numFmtId="0" fontId="3" fillId="5" borderId="16" xfId="0" applyFont="1" applyFill="1" applyBorder="1" applyAlignment="1" applyProtection="1">
      <alignment horizontal="left" vertical="center" wrapText="1"/>
      <protection hidden="1"/>
    </xf>
    <xf numFmtId="49" fontId="3" fillId="5" borderId="3" xfId="0" applyNumberFormat="1" applyFont="1" applyFill="1" applyBorder="1" applyAlignment="1" applyProtection="1">
      <alignment horizontal="center" vertical="center" wrapText="1"/>
      <protection hidden="1"/>
    </xf>
    <xf numFmtId="49" fontId="3" fillId="5" borderId="6" xfId="0" applyNumberFormat="1" applyFont="1" applyFill="1" applyBorder="1" applyAlignment="1" applyProtection="1">
      <alignment horizontal="center" vertical="center" wrapText="1"/>
      <protection hidden="1"/>
    </xf>
    <xf numFmtId="168" fontId="3" fillId="4" borderId="14" xfId="0" applyNumberFormat="1" applyFont="1" applyFill="1" applyBorder="1" applyAlignment="1" applyProtection="1">
      <alignment horizontal="center" vertical="center"/>
      <protection hidden="1"/>
    </xf>
    <xf numFmtId="168" fontId="3" fillId="4" borderId="15" xfId="0" applyNumberFormat="1" applyFont="1" applyFill="1" applyBorder="1" applyAlignment="1" applyProtection="1">
      <alignment horizontal="center" vertical="center"/>
      <protection hidden="1"/>
    </xf>
    <xf numFmtId="168" fontId="3" fillId="4" borderId="16" xfId="0" applyNumberFormat="1" applyFont="1" applyFill="1" applyBorder="1" applyAlignment="1" applyProtection="1">
      <alignment horizontal="center" vertical="center"/>
      <protection hidden="1"/>
    </xf>
    <xf numFmtId="168" fontId="3" fillId="4" borderId="17" xfId="0" applyNumberFormat="1" applyFont="1" applyFill="1" applyBorder="1" applyAlignment="1" applyProtection="1">
      <alignment horizontal="center" vertical="center"/>
      <protection hidden="1"/>
    </xf>
    <xf numFmtId="168" fontId="3" fillId="4" borderId="9" xfId="0" applyNumberFormat="1" applyFont="1" applyFill="1" applyBorder="1" applyAlignment="1" applyProtection="1">
      <alignment horizontal="center" vertical="center"/>
      <protection hidden="1"/>
    </xf>
    <xf numFmtId="168" fontId="3" fillId="4" borderId="5" xfId="0" applyNumberFormat="1" applyFont="1" applyFill="1" applyBorder="1" applyAlignment="1" applyProtection="1">
      <alignment horizontal="center" vertical="center"/>
      <protection hidden="1"/>
    </xf>
    <xf numFmtId="0" fontId="7" fillId="2" borderId="13" xfId="0" applyFont="1" applyFill="1" applyBorder="1" applyAlignment="1" applyProtection="1">
      <alignment horizontal="left"/>
      <protection hidden="1"/>
    </xf>
    <xf numFmtId="0" fontId="7" fillId="2" borderId="0" xfId="0" applyFont="1" applyFill="1" applyAlignment="1" applyProtection="1">
      <alignment horizontal="left"/>
      <protection hidden="1"/>
    </xf>
    <xf numFmtId="0" fontId="3" fillId="5" borderId="17" xfId="0" applyFont="1" applyFill="1" applyBorder="1" applyAlignment="1" applyProtection="1">
      <alignment horizontal="left" vertical="center" wrapText="1"/>
      <protection hidden="1"/>
    </xf>
    <xf numFmtId="0" fontId="3" fillId="5" borderId="9" xfId="0" applyFont="1" applyFill="1" applyBorder="1" applyAlignment="1" applyProtection="1">
      <alignment horizontal="left" vertical="center" wrapText="1"/>
      <protection hidden="1"/>
    </xf>
    <xf numFmtId="176" fontId="3" fillId="4" borderId="9" xfId="0" applyNumberFormat="1" applyFont="1" applyFill="1" applyBorder="1" applyAlignment="1" applyProtection="1">
      <alignment horizontal="left" vertical="center" wrapText="1"/>
      <protection hidden="1"/>
    </xf>
    <xf numFmtId="176" fontId="3" fillId="4" borderId="5" xfId="0" applyNumberFormat="1" applyFont="1" applyFill="1" applyBorder="1" applyAlignment="1" applyProtection="1">
      <alignment horizontal="left" vertical="center" wrapText="1"/>
      <protection hidden="1"/>
    </xf>
    <xf numFmtId="0" fontId="3" fillId="5" borderId="7" xfId="0" applyFont="1" applyFill="1" applyBorder="1" applyAlignment="1" applyProtection="1">
      <alignment horizontal="left" vertical="center" wrapText="1"/>
      <protection hidden="1"/>
    </xf>
    <xf numFmtId="49" fontId="3" fillId="5" borderId="18" xfId="0" applyNumberFormat="1" applyFont="1" applyFill="1" applyBorder="1" applyAlignment="1" applyProtection="1">
      <alignment horizontal="center" vertical="center" wrapText="1"/>
      <protection hidden="1"/>
    </xf>
    <xf numFmtId="168" fontId="3" fillId="5" borderId="14" xfId="0" applyNumberFormat="1" applyFont="1" applyFill="1" applyBorder="1" applyAlignment="1" applyProtection="1">
      <alignment horizontal="center" vertical="center"/>
      <protection locked="0"/>
    </xf>
    <xf numFmtId="168" fontId="3" fillId="5" borderId="15" xfId="0" applyNumberFormat="1" applyFont="1" applyFill="1" applyBorder="1" applyAlignment="1" applyProtection="1">
      <alignment horizontal="center" vertical="center"/>
      <protection locked="0"/>
    </xf>
    <xf numFmtId="168" fontId="3" fillId="5" borderId="16"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left"/>
      <protection hidden="1"/>
    </xf>
    <xf numFmtId="178" fontId="3" fillId="5" borderId="13" xfId="0" applyNumberFormat="1" applyFont="1" applyFill="1" applyBorder="1" applyProtection="1">
      <protection hidden="1"/>
    </xf>
    <xf numFmtId="178" fontId="3" fillId="5" borderId="0" xfId="0" applyNumberFormat="1" applyFont="1" applyFill="1" applyBorder="1" applyProtection="1">
      <protection hidden="1"/>
    </xf>
    <xf numFmtId="0" fontId="3" fillId="5" borderId="7" xfId="0" applyFont="1" applyFill="1" applyBorder="1" applyAlignment="1" applyProtection="1">
      <alignment horizontal="left" vertical="center" wrapText="1" indent="1"/>
      <protection hidden="1"/>
    </xf>
    <xf numFmtId="0" fontId="3" fillId="5" borderId="6" xfId="0" applyFont="1" applyFill="1" applyBorder="1" applyAlignment="1" applyProtection="1">
      <alignment horizontal="left" vertical="center" wrapText="1" indent="1"/>
      <protection hidden="1"/>
    </xf>
    <xf numFmtId="169" fontId="3" fillId="4" borderId="10" xfId="0" applyNumberFormat="1" applyFont="1" applyFill="1" applyBorder="1" applyAlignment="1" applyProtection="1">
      <alignment horizontal="center"/>
      <protection hidden="1"/>
    </xf>
    <xf numFmtId="169" fontId="3" fillId="4" borderId="11" xfId="0" applyNumberFormat="1" applyFont="1" applyFill="1" applyBorder="1" applyAlignment="1" applyProtection="1">
      <alignment horizontal="center"/>
      <protection hidden="1"/>
    </xf>
    <xf numFmtId="169" fontId="3" fillId="4" borderId="12" xfId="0" applyNumberFormat="1" applyFont="1" applyFill="1" applyBorder="1" applyAlignment="1" applyProtection="1">
      <alignment horizontal="center"/>
      <protection hidden="1"/>
    </xf>
    <xf numFmtId="0" fontId="3" fillId="5" borderId="3" xfId="0" applyFont="1" applyFill="1" applyBorder="1" applyAlignment="1" applyProtection="1">
      <alignment horizontal="left" vertical="center" wrapText="1" indent="1"/>
      <protection hidden="1"/>
    </xf>
    <xf numFmtId="168" fontId="3" fillId="5" borderId="14" xfId="0" applyNumberFormat="1" applyFont="1" applyFill="1" applyBorder="1" applyAlignment="1" applyProtection="1">
      <alignment horizontal="center" vertical="center" wrapText="1"/>
      <protection hidden="1"/>
    </xf>
    <xf numFmtId="168" fontId="3" fillId="5" borderId="15" xfId="0" applyNumberFormat="1" applyFont="1" applyFill="1" applyBorder="1" applyAlignment="1" applyProtection="1">
      <alignment horizontal="center" vertical="center" wrapText="1"/>
      <protection hidden="1"/>
    </xf>
    <xf numFmtId="168" fontId="3" fillId="5" borderId="16" xfId="0" applyNumberFormat="1" applyFont="1" applyFill="1" applyBorder="1" applyAlignment="1" applyProtection="1">
      <alignment horizontal="center" vertical="center" wrapText="1"/>
      <protection hidden="1"/>
    </xf>
    <xf numFmtId="168" fontId="3" fillId="5" borderId="14" xfId="0" applyNumberFormat="1" applyFont="1" applyFill="1" applyBorder="1" applyAlignment="1" applyProtection="1">
      <alignment horizontal="center"/>
      <protection locked="0"/>
    </xf>
    <xf numFmtId="168" fontId="3" fillId="5" borderId="15" xfId="0" applyNumberFormat="1" applyFont="1" applyFill="1" applyBorder="1" applyAlignment="1" applyProtection="1">
      <alignment horizontal="center"/>
      <protection locked="0"/>
    </xf>
    <xf numFmtId="168" fontId="3" fillId="5" borderId="16" xfId="0" applyNumberFormat="1" applyFont="1" applyFill="1" applyBorder="1" applyAlignment="1" applyProtection="1">
      <alignment horizontal="center"/>
      <protection locked="0"/>
    </xf>
    <xf numFmtId="0" fontId="17" fillId="5" borderId="14" xfId="0" applyFont="1" applyFill="1" applyBorder="1" applyAlignment="1" applyProtection="1">
      <alignment horizontal="center" vertical="center" wrapText="1"/>
      <protection hidden="1"/>
    </xf>
    <xf numFmtId="0" fontId="17" fillId="5" borderId="17" xfId="0" applyFont="1" applyFill="1" applyBorder="1" applyAlignment="1" applyProtection="1">
      <alignment horizontal="center" vertical="center" wrapText="1"/>
      <protection hidden="1"/>
    </xf>
    <xf numFmtId="172" fontId="17" fillId="5" borderId="17" xfId="0" applyNumberFormat="1" applyFont="1" applyFill="1" applyBorder="1" applyAlignment="1" applyProtection="1">
      <alignment horizontal="center" vertical="center" wrapText="1"/>
      <protection hidden="1"/>
    </xf>
    <xf numFmtId="0" fontId="17" fillId="5" borderId="9" xfId="0" applyFont="1" applyFill="1" applyBorder="1" applyAlignment="1" applyProtection="1">
      <alignment horizontal="center" vertical="center" wrapText="1"/>
      <protection hidden="1"/>
    </xf>
    <xf numFmtId="0" fontId="17" fillId="5" borderId="5" xfId="0" applyFont="1" applyFill="1" applyBorder="1" applyAlignment="1" applyProtection="1">
      <alignment horizontal="center" vertical="center" wrapText="1"/>
      <protection hidden="1"/>
    </xf>
    <xf numFmtId="169" fontId="3" fillId="5" borderId="17" xfId="0" applyNumberFormat="1" applyFont="1" applyFill="1" applyBorder="1" applyAlignment="1" applyProtection="1">
      <alignment horizontal="center"/>
      <protection locked="0"/>
    </xf>
    <xf numFmtId="169" fontId="3" fillId="5" borderId="9" xfId="0" applyNumberFormat="1" applyFont="1" applyFill="1" applyBorder="1" applyAlignment="1" applyProtection="1">
      <alignment horizontal="center"/>
      <protection locked="0"/>
    </xf>
    <xf numFmtId="169" fontId="3" fillId="5" borderId="5" xfId="0" applyNumberFormat="1" applyFont="1" applyFill="1" applyBorder="1" applyAlignment="1" applyProtection="1">
      <alignment horizontal="center"/>
      <protection locked="0"/>
    </xf>
    <xf numFmtId="168" fontId="3" fillId="5" borderId="14" xfId="0" applyNumberFormat="1" applyFont="1" applyFill="1" applyBorder="1" applyProtection="1">
      <protection hidden="1"/>
    </xf>
    <xf numFmtId="168" fontId="3" fillId="5" borderId="15" xfId="0" applyNumberFormat="1" applyFont="1" applyFill="1" applyBorder="1" applyProtection="1">
      <protection hidden="1"/>
    </xf>
    <xf numFmtId="168" fontId="3" fillId="5" borderId="16" xfId="0" applyNumberFormat="1" applyFont="1" applyFill="1" applyBorder="1" applyProtection="1">
      <protection hidden="1"/>
    </xf>
    <xf numFmtId="0" fontId="3" fillId="5" borderId="10" xfId="0" applyFont="1" applyFill="1" applyBorder="1" applyAlignment="1" applyProtection="1">
      <alignment horizontal="left" vertical="center" wrapText="1"/>
    </xf>
    <xf numFmtId="0" fontId="3" fillId="5" borderId="11" xfId="0" applyFont="1" applyFill="1" applyBorder="1" applyAlignment="1" applyProtection="1">
      <alignment horizontal="left" vertical="center" wrapText="1"/>
    </xf>
    <xf numFmtId="0" fontId="3" fillId="5" borderId="12"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protection hidden="1"/>
    </xf>
    <xf numFmtId="172" fontId="17" fillId="5" borderId="17" xfId="0" applyNumberFormat="1" applyFont="1" applyFill="1" applyBorder="1" applyAlignment="1" applyProtection="1">
      <alignment horizontal="center" vertical="center"/>
      <protection hidden="1"/>
    </xf>
    <xf numFmtId="172" fontId="17" fillId="5" borderId="9" xfId="0" applyNumberFormat="1" applyFont="1" applyFill="1" applyBorder="1" applyAlignment="1" applyProtection="1">
      <alignment horizontal="center" vertical="center"/>
      <protection hidden="1"/>
    </xf>
    <xf numFmtId="172" fontId="17" fillId="5" borderId="5" xfId="0" applyNumberFormat="1" applyFont="1" applyFill="1" applyBorder="1" applyAlignment="1" applyProtection="1">
      <alignment horizontal="center" vertical="center"/>
      <protection hidden="1"/>
    </xf>
    <xf numFmtId="0" fontId="17" fillId="5" borderId="17"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xf numFmtId="1" fontId="3" fillId="5" borderId="10" xfId="0" applyNumberFormat="1" applyFont="1" applyFill="1" applyBorder="1" applyAlignment="1" applyProtection="1">
      <alignment horizontal="left" wrapText="1"/>
      <protection hidden="1"/>
    </xf>
    <xf numFmtId="1" fontId="3" fillId="5" borderId="11" xfId="0" applyNumberFormat="1" applyFont="1" applyFill="1" applyBorder="1" applyAlignment="1" applyProtection="1">
      <alignment horizontal="left" wrapText="1"/>
      <protection hidden="1"/>
    </xf>
    <xf numFmtId="1" fontId="3" fillId="5" borderId="12" xfId="0" applyNumberFormat="1" applyFont="1" applyFill="1" applyBorder="1" applyAlignment="1" applyProtection="1">
      <alignment horizontal="left" wrapText="1"/>
      <protection hidden="1"/>
    </xf>
    <xf numFmtId="0" fontId="14" fillId="5" borderId="0" xfId="0" applyFont="1" applyFill="1" applyBorder="1" applyAlignment="1" applyProtection="1">
      <alignment horizontal="right" vertical="center" wrapText="1"/>
      <protection hidden="1"/>
    </xf>
    <xf numFmtId="0" fontId="14" fillId="5" borderId="0" xfId="0" quotePrefix="1" applyFont="1" applyFill="1" applyBorder="1" applyAlignment="1" applyProtection="1">
      <alignment horizontal="right" vertical="center" wrapText="1"/>
      <protection hidden="1"/>
    </xf>
    <xf numFmtId="172" fontId="11" fillId="5" borderId="9" xfId="0" applyNumberFormat="1" applyFont="1" applyFill="1" applyBorder="1" applyAlignment="1" applyProtection="1">
      <alignment horizontal="left" vertical="center" shrinkToFit="1"/>
      <protection hidden="1"/>
    </xf>
  </cellXfs>
  <cellStyles count="2">
    <cellStyle name="Обычный" xfId="0" builtinId="0"/>
    <cellStyle name="Финансовый" xfId="1" builtinId="3"/>
  </cellStyles>
  <dxfs count="38">
    <dxf>
      <font>
        <condense val="0"/>
        <extend val="0"/>
        <color indexed="9"/>
      </font>
    </dxf>
    <dxf>
      <font>
        <condense val="0"/>
        <extend val="0"/>
        <color indexed="9"/>
      </font>
    </dxf>
    <dxf>
      <font>
        <condense val="0"/>
        <extend val="0"/>
        <color auto="1"/>
      </font>
      <fill>
        <patternFill>
          <bgColor indexed="13"/>
        </patternFill>
      </fill>
    </dxf>
    <dxf>
      <font>
        <condense val="0"/>
        <extend val="0"/>
        <color indexed="9"/>
      </font>
    </dxf>
    <dxf>
      <font>
        <condense val="0"/>
        <extend val="0"/>
        <color auto="1"/>
      </font>
      <fill>
        <patternFill>
          <bgColor indexed="13"/>
        </patternFill>
      </fill>
    </dxf>
    <dxf>
      <font>
        <condense val="0"/>
        <extend val="0"/>
        <color indexed="9"/>
      </font>
    </dxf>
    <dxf>
      <font>
        <condense val="0"/>
        <extend val="0"/>
        <color auto="1"/>
      </font>
      <fill>
        <patternFill>
          <bgColor indexed="13"/>
        </patternFill>
      </fill>
    </dxf>
    <dxf>
      <fill>
        <patternFill>
          <bgColor indexed="13"/>
        </patternFill>
      </fill>
    </dxf>
    <dxf>
      <font>
        <condense val="0"/>
        <extend val="0"/>
        <color indexed="22"/>
      </font>
      <fill>
        <patternFill patternType="solid">
          <bgColor indexed="22"/>
        </patternFill>
      </fill>
    </dxf>
    <dxf>
      <font>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b/>
        <i val="0"/>
        <condense val="0"/>
        <extend val="0"/>
        <color indexed="16"/>
      </font>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lor auto="1"/>
      </font>
      <fill>
        <patternFill>
          <bgColor rgb="FFFFFF00"/>
        </patternFill>
      </fill>
    </dxf>
    <dxf>
      <font>
        <condense val="0"/>
        <extend val="0"/>
        <color auto="1"/>
      </font>
      <fill>
        <patternFill>
          <bgColor indexed="13"/>
        </patternFill>
      </fill>
    </dxf>
    <dxf>
      <font>
        <condense val="0"/>
        <extend val="0"/>
        <color indexed="41"/>
      </font>
    </dxf>
    <dxf>
      <font>
        <condense val="0"/>
        <extend val="0"/>
        <color indexed="41"/>
      </font>
    </dxf>
    <dxf>
      <font>
        <condense val="0"/>
        <extend val="0"/>
        <color indexed="41"/>
      </font>
    </dxf>
    <dxf>
      <font>
        <condense val="0"/>
        <extend val="0"/>
        <color indexed="41"/>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1;&#1072;&#1083;&#1072;&#1085;&#1089;%20&#1054;&#1040;&#1054;%20&#1079;&#1072;%202021%20&#1075;&#1086;&#1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комендации"/>
      <sheetName val="Баланс"/>
      <sheetName val="Прил.2"/>
      <sheetName val="Прил.3"/>
      <sheetName val="Прил.4"/>
      <sheetName val="Прил.5"/>
      <sheetName val="Чистые активы"/>
      <sheetName val="Анализ фин.сост."/>
      <sheetName val="Анализ разд. I и II"/>
      <sheetName val="Анализ разд. III-V"/>
      <sheetName val="Рентабельность"/>
      <sheetName val="Пояснительная записка"/>
      <sheetName val="Норм.коэффиц."/>
      <sheetName val="Увязки внутри форм"/>
      <sheetName val="Лист1"/>
      <sheetName val="Увязки межд.форм."/>
    </sheetNames>
    <sheetDataSet>
      <sheetData sheetId="0"/>
      <sheetData sheetId="1">
        <row r="2">
          <cell r="I2">
            <v>2021</v>
          </cell>
        </row>
        <row r="5">
          <cell r="K5">
            <v>44561</v>
          </cell>
        </row>
        <row r="6">
          <cell r="O6" t="str">
            <v>январь</v>
          </cell>
          <cell r="Q6" t="str">
            <v>декабрь</v>
          </cell>
        </row>
        <row r="21">
          <cell r="D21" t="str">
            <v>ОАО "Белсвязьстрой"</v>
          </cell>
        </row>
        <row r="22">
          <cell r="D22">
            <v>100028969</v>
          </cell>
        </row>
        <row r="23">
          <cell r="D23">
            <v>42220</v>
          </cell>
        </row>
        <row r="24">
          <cell r="D24" t="str">
            <v>Открытое акционерное общество</v>
          </cell>
        </row>
        <row r="25">
          <cell r="D25" t="str">
            <v>Собрание акционеров</v>
          </cell>
        </row>
        <row r="26">
          <cell r="D26" t="str">
            <v>тыс. руб.</v>
          </cell>
        </row>
        <row r="27">
          <cell r="D27" t="str">
            <v>220037, г. Минск, ул. Аннаева, 49</v>
          </cell>
        </row>
        <row r="33">
          <cell r="F33">
            <v>44561</v>
          </cell>
          <cell r="G33">
            <v>44196</v>
          </cell>
        </row>
        <row r="63">
          <cell r="F63">
            <v>2555</v>
          </cell>
          <cell r="G63">
            <v>4819</v>
          </cell>
        </row>
        <row r="70">
          <cell r="F70">
            <v>5740</v>
          </cell>
          <cell r="G70">
            <v>5740</v>
          </cell>
        </row>
        <row r="71">
          <cell r="F71">
            <v>0</v>
          </cell>
          <cell r="G71">
            <v>0</v>
          </cell>
        </row>
        <row r="72">
          <cell r="F72">
            <v>0</v>
          </cell>
        </row>
        <row r="73">
          <cell r="F73">
            <v>439</v>
          </cell>
          <cell r="G73">
            <v>430</v>
          </cell>
        </row>
        <row r="74">
          <cell r="F74">
            <v>9007</v>
          </cell>
          <cell r="G74">
            <v>9043</v>
          </cell>
        </row>
        <row r="75">
          <cell r="F75">
            <v>11959</v>
          </cell>
          <cell r="G75">
            <v>10751</v>
          </cell>
        </row>
        <row r="76">
          <cell r="F76">
            <v>0</v>
          </cell>
          <cell r="G76">
            <v>0</v>
          </cell>
        </row>
        <row r="107">
          <cell r="F107" t="str">
            <v>Л. И. Адамович</v>
          </cell>
        </row>
        <row r="110">
          <cell r="F110" t="str">
            <v>И. С. Позняк</v>
          </cell>
        </row>
      </sheetData>
      <sheetData sheetId="2">
        <row r="6">
          <cell r="D6" t="str">
            <v>январь</v>
          </cell>
          <cell r="F6" t="str">
            <v>декабрь</v>
          </cell>
        </row>
        <row r="58">
          <cell r="G58">
            <v>0</v>
          </cell>
          <cell r="K58">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0">
    <tabColor indexed="13"/>
  </sheetPr>
  <dimension ref="A1:S131"/>
  <sheetViews>
    <sheetView showGridLines="0" zoomScaleNormal="100" zoomScaleSheetLayoutView="100" workbookViewId="0">
      <selection activeCell="G42" sqref="G42"/>
    </sheetView>
  </sheetViews>
  <sheetFormatPr defaultRowHeight="11.25" customHeight="1"/>
  <cols>
    <col min="1" max="1" width="15.42578125" style="39" customWidth="1"/>
    <col min="2" max="3" width="8.42578125" style="39" customWidth="1"/>
    <col min="4" max="4" width="11" style="39" customWidth="1"/>
    <col min="5" max="5" width="6" style="39" customWidth="1"/>
    <col min="6" max="7" width="21" style="39" customWidth="1"/>
    <col min="8" max="8" width="8.5703125" style="17" customWidth="1"/>
    <col min="9" max="9" width="7.5703125" style="39" customWidth="1"/>
    <col min="10" max="10" width="17.28515625" style="39" customWidth="1"/>
    <col min="11" max="11" width="19.7109375" style="39" customWidth="1"/>
    <col min="12" max="12" width="9.140625" style="39"/>
    <col min="13" max="13" width="8.7109375" style="37" customWidth="1"/>
    <col min="14" max="18" width="3.7109375" style="38" customWidth="1"/>
    <col min="19" max="16384" width="9.140625" style="39"/>
  </cols>
  <sheetData>
    <row r="1" spans="1:18" s="3" customFormat="1" ht="20.25" customHeight="1" thickBot="1">
      <c r="A1" s="1"/>
      <c r="B1" s="1"/>
      <c r="C1" s="1"/>
      <c r="D1" s="1"/>
      <c r="E1" s="1"/>
      <c r="F1" s="1"/>
      <c r="G1" s="1"/>
      <c r="H1" s="2"/>
      <c r="K1" s="4" t="s">
        <v>0</v>
      </c>
      <c r="L1" s="5"/>
      <c r="M1" s="6"/>
      <c r="N1" s="7"/>
      <c r="O1" s="8"/>
      <c r="P1" s="8"/>
      <c r="Q1" s="8"/>
      <c r="R1" s="8"/>
    </row>
    <row r="2" spans="1:18" s="3" customFormat="1" ht="39" customHeight="1" thickBot="1">
      <c r="A2" s="302" t="s">
        <v>1</v>
      </c>
      <c r="B2" s="303"/>
      <c r="C2" s="303"/>
      <c r="D2" s="303"/>
      <c r="E2" s="303"/>
      <c r="F2" s="303"/>
      <c r="G2" s="303"/>
      <c r="H2" s="304"/>
      <c r="I2" s="9">
        <v>2021</v>
      </c>
      <c r="J2" s="305" t="s">
        <v>2</v>
      </c>
      <c r="K2" s="305" t="s">
        <v>3</v>
      </c>
      <c r="L2" s="10">
        <v>2021</v>
      </c>
      <c r="N2" s="8"/>
      <c r="O2" s="8"/>
      <c r="P2" s="8"/>
      <c r="Q2" s="8"/>
      <c r="R2" s="8"/>
    </row>
    <row r="3" spans="1:18" s="3" customFormat="1" ht="19.5" customHeight="1" thickBot="1">
      <c r="A3" s="303" t="s">
        <v>4</v>
      </c>
      <c r="B3" s="303"/>
      <c r="C3" s="303"/>
      <c r="D3" s="303"/>
      <c r="E3" s="303"/>
      <c r="F3" s="303"/>
      <c r="G3" s="303"/>
      <c r="H3" s="304"/>
      <c r="I3" s="11"/>
      <c r="J3" s="306"/>
      <c r="K3" s="307"/>
      <c r="N3" s="8"/>
      <c r="O3" s="8"/>
      <c r="P3" s="8"/>
      <c r="Q3" s="8"/>
      <c r="R3" s="8"/>
    </row>
    <row r="4" spans="1:18" s="3" customFormat="1" ht="15" customHeight="1">
      <c r="A4" s="303" t="s">
        <v>5</v>
      </c>
      <c r="B4" s="303"/>
      <c r="C4" s="303"/>
      <c r="D4" s="303"/>
      <c r="E4" s="303"/>
      <c r="F4" s="303"/>
      <c r="G4" s="303"/>
      <c r="H4" s="2"/>
      <c r="J4" s="12">
        <v>1</v>
      </c>
      <c r="K4" s="12">
        <v>2</v>
      </c>
      <c r="N4" s="8"/>
      <c r="O4" s="8"/>
      <c r="P4" s="8"/>
      <c r="Q4" s="8"/>
      <c r="R4" s="8"/>
    </row>
    <row r="5" spans="1:18" s="3" customFormat="1" ht="11.25" customHeight="1">
      <c r="A5" s="303"/>
      <c r="B5" s="303"/>
      <c r="C5" s="303"/>
      <c r="D5" s="303"/>
      <c r="E5" s="303"/>
      <c r="F5" s="303"/>
      <c r="G5" s="303"/>
      <c r="H5" s="308" t="s">
        <v>6</v>
      </c>
      <c r="I5" s="309"/>
      <c r="J5" s="13">
        <f>IF(J6="",VLOOKUP($I$2,$E$116:$G$127,2,0),J6)</f>
        <v>44197</v>
      </c>
      <c r="K5" s="13">
        <f>IF(K6="",VLOOKUP($I$2,$E$116:$G$127,3,0),K6)</f>
        <v>44561</v>
      </c>
      <c r="N5" s="8"/>
      <c r="O5" s="8"/>
      <c r="P5" s="8"/>
      <c r="Q5" s="8"/>
      <c r="R5" s="8"/>
    </row>
    <row r="6" spans="1:18" s="3" customFormat="1" ht="18.75" customHeight="1">
      <c r="A6" s="303"/>
      <c r="B6" s="303"/>
      <c r="C6" s="303"/>
      <c r="D6" s="303"/>
      <c r="E6" s="303"/>
      <c r="F6" s="303"/>
      <c r="G6" s="303"/>
      <c r="H6" s="310" t="s">
        <v>7</v>
      </c>
      <c r="I6" s="311"/>
      <c r="J6" s="14"/>
      <c r="K6" s="14"/>
      <c r="N6" s="8">
        <f>MONTH(J5)</f>
        <v>1</v>
      </c>
      <c r="O6" s="8" t="str">
        <f>VLOOKUP(N6,$A$115:$B$126,2,0)</f>
        <v>январь</v>
      </c>
      <c r="P6" s="8">
        <f>MONTH(K5)</f>
        <v>12</v>
      </c>
      <c r="Q6" s="8" t="str">
        <f>VLOOKUP(P6,$A$115:$B$126,2,0)</f>
        <v>декабрь</v>
      </c>
      <c r="R6" s="8">
        <f>YEAR(K5)</f>
        <v>2021</v>
      </c>
    </row>
    <row r="7" spans="1:18" s="3" customFormat="1" ht="15" hidden="1" customHeight="1">
      <c r="A7" s="1"/>
      <c r="B7" s="1"/>
      <c r="C7" s="1"/>
      <c r="D7" s="1"/>
      <c r="E7" s="1"/>
      <c r="F7" s="1"/>
      <c r="G7" s="1"/>
      <c r="H7" s="15"/>
      <c r="I7" s="15"/>
      <c r="J7" s="16"/>
      <c r="K7" s="16"/>
      <c r="N7" s="8"/>
      <c r="O7" s="8"/>
      <c r="P7" s="8"/>
      <c r="Q7" s="8"/>
      <c r="R7" s="8"/>
    </row>
    <row r="8" spans="1:18" s="3" customFormat="1" ht="15" hidden="1" customHeight="1">
      <c r="A8" s="1"/>
      <c r="B8" s="1"/>
      <c r="C8" s="1"/>
      <c r="D8" s="1"/>
      <c r="E8" s="1"/>
      <c r="F8" s="1"/>
      <c r="G8" s="1"/>
      <c r="H8" s="15"/>
      <c r="I8" s="15"/>
      <c r="J8" s="16"/>
      <c r="K8" s="16"/>
      <c r="N8" s="8"/>
      <c r="O8" s="8"/>
      <c r="P8" s="8"/>
      <c r="Q8" s="8"/>
      <c r="R8" s="8"/>
    </row>
    <row r="9" spans="1:18" s="3" customFormat="1" ht="15" hidden="1" customHeight="1">
      <c r="A9" s="1"/>
      <c r="B9" s="1"/>
      <c r="C9" s="1"/>
      <c r="D9" s="1"/>
      <c r="E9" s="1"/>
      <c r="F9" s="1"/>
      <c r="G9" s="1"/>
      <c r="H9" s="15"/>
      <c r="I9" s="15"/>
      <c r="J9" s="16"/>
      <c r="K9" s="16"/>
      <c r="N9" s="8"/>
      <c r="O9" s="8"/>
      <c r="P9" s="8"/>
      <c r="Q9" s="8"/>
      <c r="R9" s="8"/>
    </row>
    <row r="10" spans="1:18" s="3" customFormat="1" ht="15" hidden="1" customHeight="1">
      <c r="A10" s="1"/>
      <c r="B10" s="1"/>
      <c r="C10" s="1"/>
      <c r="D10" s="1"/>
      <c r="E10" s="1"/>
      <c r="F10" s="1"/>
      <c r="G10" s="1"/>
      <c r="H10" s="15"/>
      <c r="I10" s="15"/>
      <c r="J10" s="16"/>
      <c r="K10" s="16"/>
      <c r="N10" s="8"/>
      <c r="O10" s="8"/>
      <c r="P10" s="8"/>
      <c r="Q10" s="8"/>
      <c r="R10" s="8"/>
    </row>
    <row r="11" spans="1:18" s="3" customFormat="1" ht="15" hidden="1" customHeight="1">
      <c r="A11" s="1"/>
      <c r="B11" s="1"/>
      <c r="C11" s="1"/>
      <c r="D11" s="1"/>
      <c r="E11" s="1"/>
      <c r="F11" s="1"/>
      <c r="G11" s="1"/>
      <c r="H11" s="15"/>
      <c r="I11" s="15"/>
      <c r="J11" s="16"/>
      <c r="K11" s="16"/>
      <c r="N11" s="8"/>
      <c r="O11" s="8"/>
      <c r="P11" s="8"/>
      <c r="Q11" s="8"/>
      <c r="R11" s="8"/>
    </row>
    <row r="12" spans="1:18" s="3" customFormat="1" ht="15" hidden="1" customHeight="1">
      <c r="A12" s="1"/>
      <c r="B12" s="1"/>
      <c r="C12" s="1"/>
      <c r="D12" s="1"/>
      <c r="E12" s="1"/>
      <c r="F12" s="1"/>
      <c r="G12" s="1"/>
      <c r="H12" s="15"/>
      <c r="I12" s="15"/>
      <c r="J12" s="16"/>
      <c r="K12" s="16"/>
      <c r="N12" s="8"/>
      <c r="O12" s="8"/>
      <c r="P12" s="8"/>
      <c r="Q12" s="8"/>
      <c r="R12" s="8"/>
    </row>
    <row r="13" spans="1:18" s="3" customFormat="1" ht="15" hidden="1" customHeight="1">
      <c r="A13" s="1"/>
      <c r="B13" s="1"/>
      <c r="C13" s="1"/>
      <c r="D13" s="1"/>
      <c r="E13" s="1"/>
      <c r="F13" s="1"/>
      <c r="G13" s="1"/>
      <c r="H13" s="15"/>
      <c r="I13" s="15"/>
      <c r="J13" s="16"/>
      <c r="K13" s="16"/>
      <c r="N13" s="8"/>
      <c r="O13" s="8"/>
      <c r="P13" s="8"/>
      <c r="Q13" s="8"/>
      <c r="R13" s="8"/>
    </row>
    <row r="14" spans="1:18" s="3" customFormat="1" ht="8.25" customHeight="1">
      <c r="E14" s="297"/>
      <c r="F14" s="297"/>
      <c r="G14" s="297"/>
      <c r="H14" s="17"/>
      <c r="N14" s="8"/>
      <c r="O14" s="8"/>
      <c r="P14" s="8"/>
      <c r="Q14" s="8"/>
      <c r="R14" s="8"/>
    </row>
    <row r="15" spans="1:18" s="20" customFormat="1" ht="11.25" customHeight="1">
      <c r="A15" s="18"/>
      <c r="B15" s="18"/>
      <c r="C15" s="18"/>
      <c r="D15" s="18"/>
      <c r="E15" s="18"/>
      <c r="F15" s="298" t="s">
        <v>8</v>
      </c>
      <c r="G15" s="298"/>
      <c r="H15" s="19"/>
      <c r="I15" s="3"/>
      <c r="J15" s="3"/>
      <c r="K15" s="3"/>
      <c r="L15" s="3"/>
      <c r="N15" s="21"/>
      <c r="O15" s="21"/>
      <c r="P15" s="21"/>
      <c r="Q15" s="21"/>
      <c r="R15" s="21"/>
    </row>
    <row r="16" spans="1:18" s="20" customFormat="1" ht="22.5" customHeight="1">
      <c r="A16" s="18"/>
      <c r="B16" s="18"/>
      <c r="C16" s="18"/>
      <c r="D16" s="18"/>
      <c r="E16" s="18"/>
      <c r="F16" s="299" t="s">
        <v>9</v>
      </c>
      <c r="G16" s="299"/>
      <c r="H16" s="19"/>
      <c r="I16" s="3"/>
      <c r="J16" s="3"/>
      <c r="K16" s="3"/>
      <c r="L16" s="3"/>
      <c r="N16" s="21"/>
      <c r="O16" s="21"/>
      <c r="P16" s="21"/>
      <c r="Q16" s="21"/>
      <c r="R16" s="21"/>
    </row>
    <row r="17" spans="1:18" s="20" customFormat="1" ht="11.25" customHeight="1">
      <c r="A17" s="18"/>
      <c r="B17" s="18"/>
      <c r="C17" s="18"/>
      <c r="D17" s="18"/>
      <c r="E17" s="18"/>
      <c r="F17" s="299"/>
      <c r="G17" s="299"/>
      <c r="H17" s="19"/>
      <c r="I17" s="3"/>
      <c r="J17" s="3"/>
      <c r="K17" s="3"/>
      <c r="L17" s="3"/>
      <c r="N17" s="21"/>
      <c r="O17" s="21"/>
      <c r="P17" s="21"/>
      <c r="Q17" s="21"/>
      <c r="R17" s="21"/>
    </row>
    <row r="18" spans="1:18" s="20" customFormat="1" ht="12.75" customHeight="1">
      <c r="A18" s="300" t="s">
        <v>10</v>
      </c>
      <c r="B18" s="300"/>
      <c r="C18" s="300"/>
      <c r="D18" s="300"/>
      <c r="E18" s="300"/>
      <c r="F18" s="300"/>
      <c r="G18" s="300"/>
      <c r="H18" s="19"/>
      <c r="I18" s="3"/>
      <c r="J18" s="3"/>
      <c r="K18" s="3"/>
      <c r="L18" s="3"/>
      <c r="N18" s="21"/>
      <c r="O18" s="21"/>
      <c r="P18" s="21"/>
      <c r="Q18" s="21"/>
      <c r="R18" s="21"/>
    </row>
    <row r="19" spans="1:18" s="20" customFormat="1" ht="14.25" customHeight="1">
      <c r="A19" s="18"/>
      <c r="B19" s="22" t="s">
        <v>11</v>
      </c>
      <c r="C19" s="301">
        <f>K5</f>
        <v>44561</v>
      </c>
      <c r="D19" s="301"/>
      <c r="E19" s="301"/>
      <c r="F19" s="301"/>
      <c r="G19" s="18"/>
      <c r="H19" s="19"/>
      <c r="I19" s="3"/>
      <c r="J19" s="3"/>
      <c r="K19" s="3"/>
      <c r="L19" s="3"/>
      <c r="N19" s="21"/>
      <c r="O19" s="21"/>
      <c r="P19" s="21"/>
      <c r="Q19" s="21"/>
      <c r="R19" s="21"/>
    </row>
    <row r="20" spans="1:18" s="20" customFormat="1" ht="12.75" customHeight="1">
      <c r="A20" s="23"/>
      <c r="B20" s="18"/>
      <c r="C20" s="18"/>
      <c r="D20" s="18"/>
      <c r="E20" s="18"/>
      <c r="F20" s="18"/>
      <c r="G20" s="18"/>
      <c r="H20" s="19"/>
      <c r="I20" s="3"/>
      <c r="J20" s="3"/>
      <c r="K20" s="3"/>
      <c r="L20" s="3"/>
      <c r="N20" s="21"/>
      <c r="O20" s="21"/>
      <c r="P20" s="21"/>
      <c r="Q20" s="21"/>
      <c r="R20" s="21"/>
    </row>
    <row r="21" spans="1:18" s="20" customFormat="1" ht="12.75">
      <c r="A21" s="288" t="s">
        <v>12</v>
      </c>
      <c r="B21" s="289"/>
      <c r="C21" s="289"/>
      <c r="D21" s="290" t="s">
        <v>13</v>
      </c>
      <c r="E21" s="291"/>
      <c r="F21" s="291"/>
      <c r="G21" s="292"/>
      <c r="H21" s="19"/>
      <c r="I21" s="3"/>
      <c r="J21" s="3"/>
      <c r="K21" s="3"/>
      <c r="L21" s="3"/>
      <c r="N21" s="21"/>
      <c r="O21" s="21"/>
      <c r="P21" s="21"/>
      <c r="Q21" s="21"/>
      <c r="R21" s="21"/>
    </row>
    <row r="22" spans="1:18" s="20" customFormat="1" ht="12.75">
      <c r="A22" s="288" t="s">
        <v>14</v>
      </c>
      <c r="B22" s="289"/>
      <c r="C22" s="289"/>
      <c r="D22" s="294">
        <v>100028969</v>
      </c>
      <c r="E22" s="295"/>
      <c r="F22" s="295"/>
      <c r="G22" s="296"/>
      <c r="H22" s="19"/>
      <c r="I22" s="3"/>
      <c r="J22" s="3"/>
      <c r="K22" s="3"/>
      <c r="L22" s="3"/>
      <c r="N22" s="21"/>
      <c r="O22" s="21"/>
      <c r="P22" s="21"/>
      <c r="Q22" s="21"/>
      <c r="R22" s="21"/>
    </row>
    <row r="23" spans="1:18" s="20" customFormat="1" ht="12.75">
      <c r="A23" s="288" t="s">
        <v>15</v>
      </c>
      <c r="B23" s="289"/>
      <c r="C23" s="289"/>
      <c r="D23" s="290">
        <v>42220</v>
      </c>
      <c r="E23" s="291"/>
      <c r="F23" s="291"/>
      <c r="G23" s="292"/>
      <c r="H23" s="19"/>
      <c r="I23" s="3"/>
      <c r="J23" s="3"/>
      <c r="K23" s="3"/>
      <c r="L23" s="3"/>
      <c r="N23" s="21"/>
      <c r="O23" s="21"/>
      <c r="P23" s="21"/>
      <c r="Q23" s="21"/>
      <c r="R23" s="21"/>
    </row>
    <row r="24" spans="1:18" s="20" customFormat="1" ht="12.75">
      <c r="A24" s="288" t="s">
        <v>16</v>
      </c>
      <c r="B24" s="289"/>
      <c r="C24" s="289"/>
      <c r="D24" s="290" t="s">
        <v>17</v>
      </c>
      <c r="E24" s="291"/>
      <c r="F24" s="291"/>
      <c r="G24" s="292"/>
      <c r="H24" s="19"/>
      <c r="I24" s="3"/>
      <c r="J24" s="3"/>
      <c r="K24" s="3"/>
      <c r="L24" s="3"/>
      <c r="N24" s="21"/>
      <c r="O24" s="21"/>
      <c r="P24" s="21"/>
      <c r="Q24" s="21"/>
      <c r="R24" s="21"/>
    </row>
    <row r="25" spans="1:18" s="20" customFormat="1" ht="12.75">
      <c r="A25" s="288" t="s">
        <v>18</v>
      </c>
      <c r="B25" s="289"/>
      <c r="C25" s="289"/>
      <c r="D25" s="290" t="s">
        <v>19</v>
      </c>
      <c r="E25" s="291"/>
      <c r="F25" s="291"/>
      <c r="G25" s="292"/>
      <c r="H25" s="19"/>
      <c r="K25" s="24"/>
      <c r="L25" s="21"/>
      <c r="N25" s="21"/>
      <c r="O25" s="21"/>
      <c r="P25" s="21"/>
      <c r="Q25" s="21"/>
      <c r="R25" s="21"/>
    </row>
    <row r="26" spans="1:18" s="20" customFormat="1" ht="12.75">
      <c r="A26" s="288" t="s">
        <v>20</v>
      </c>
      <c r="B26" s="289"/>
      <c r="C26" s="289"/>
      <c r="D26" s="290" t="s">
        <v>21</v>
      </c>
      <c r="E26" s="291"/>
      <c r="F26" s="291"/>
      <c r="G26" s="292"/>
      <c r="H26" s="19"/>
      <c r="I26" s="25"/>
      <c r="J26" s="293"/>
      <c r="K26" s="293"/>
      <c r="L26" s="21"/>
      <c r="N26" s="21"/>
      <c r="O26" s="21"/>
      <c r="P26" s="21"/>
      <c r="Q26" s="21"/>
      <c r="R26" s="21"/>
    </row>
    <row r="27" spans="1:18" s="20" customFormat="1" ht="12.75">
      <c r="A27" s="288" t="s">
        <v>22</v>
      </c>
      <c r="B27" s="289"/>
      <c r="C27" s="289"/>
      <c r="D27" s="290" t="s">
        <v>23</v>
      </c>
      <c r="E27" s="291"/>
      <c r="F27" s="291"/>
      <c r="G27" s="292"/>
      <c r="H27" s="19"/>
      <c r="J27" s="293"/>
      <c r="K27" s="293"/>
      <c r="L27" s="21"/>
      <c r="N27" s="21"/>
      <c r="O27" s="21"/>
      <c r="P27" s="21"/>
      <c r="Q27" s="21"/>
      <c r="R27" s="21"/>
    </row>
    <row r="28" spans="1:18" s="20" customFormat="1" ht="8.25" customHeight="1">
      <c r="A28" s="26"/>
      <c r="B28" s="26"/>
      <c r="C28" s="26"/>
      <c r="D28" s="27"/>
      <c r="E28" s="27"/>
      <c r="F28" s="27"/>
      <c r="G28" s="27"/>
      <c r="H28" s="19"/>
      <c r="J28" s="28"/>
      <c r="K28" s="28"/>
      <c r="L28" s="21"/>
      <c r="N28" s="21"/>
      <c r="O28" s="21"/>
      <c r="P28" s="21"/>
      <c r="Q28" s="21"/>
      <c r="R28" s="21"/>
    </row>
    <row r="29" spans="1:18" s="20" customFormat="1" ht="15" customHeight="1">
      <c r="A29" s="18"/>
      <c r="B29" s="18"/>
      <c r="C29" s="285" t="s">
        <v>24</v>
      </c>
      <c r="D29" s="285"/>
      <c r="E29" s="286"/>
      <c r="F29" s="287"/>
      <c r="G29" s="18"/>
      <c r="H29" s="19"/>
      <c r="I29" s="29"/>
      <c r="J29" s="30"/>
      <c r="K29" s="30"/>
      <c r="L29" s="21"/>
      <c r="N29" s="21"/>
      <c r="O29" s="21"/>
      <c r="P29" s="21"/>
      <c r="Q29" s="21"/>
      <c r="R29" s="21"/>
    </row>
    <row r="30" spans="1:18" s="20" customFormat="1" ht="15" customHeight="1">
      <c r="A30" s="18"/>
      <c r="B30" s="18"/>
      <c r="C30" s="285" t="s">
        <v>25</v>
      </c>
      <c r="D30" s="285"/>
      <c r="E30" s="286"/>
      <c r="F30" s="287"/>
      <c r="G30" s="18"/>
      <c r="H30" s="19"/>
      <c r="I30" s="31"/>
      <c r="J30" s="16"/>
      <c r="K30" s="16"/>
      <c r="L30" s="21"/>
      <c r="N30" s="21"/>
      <c r="O30" s="21"/>
      <c r="P30" s="21"/>
      <c r="Q30" s="21"/>
      <c r="R30" s="21"/>
    </row>
    <row r="31" spans="1:18" s="20" customFormat="1" ht="15" customHeight="1">
      <c r="A31" s="18"/>
      <c r="B31" s="18"/>
      <c r="C31" s="285" t="s">
        <v>26</v>
      </c>
      <c r="D31" s="285"/>
      <c r="E31" s="286"/>
      <c r="F31" s="287"/>
      <c r="G31" s="18"/>
      <c r="H31" s="19"/>
      <c r="N31" s="21"/>
      <c r="O31" s="21"/>
      <c r="P31" s="21"/>
      <c r="Q31" s="21"/>
      <c r="R31" s="21"/>
    </row>
    <row r="32" spans="1:18" s="20" customFormat="1" ht="9.75" customHeight="1">
      <c r="A32" s="18"/>
      <c r="B32" s="18"/>
      <c r="C32" s="18"/>
      <c r="D32" s="18"/>
      <c r="E32" s="32"/>
      <c r="F32" s="32"/>
      <c r="G32" s="33"/>
      <c r="H32" s="19"/>
      <c r="N32" s="21"/>
      <c r="O32" s="21"/>
      <c r="P32" s="21"/>
      <c r="Q32" s="21"/>
      <c r="R32" s="21"/>
    </row>
    <row r="33" spans="1:19" ht="26.25" customHeight="1">
      <c r="A33" s="276" t="s">
        <v>27</v>
      </c>
      <c r="B33" s="276"/>
      <c r="C33" s="276"/>
      <c r="D33" s="276"/>
      <c r="E33" s="34" t="s">
        <v>28</v>
      </c>
      <c r="F33" s="35">
        <f>K5</f>
        <v>44561</v>
      </c>
      <c r="G33" s="35">
        <f>DATE(YEAR(K5),MONTH(0),DAY(0))</f>
        <v>44196</v>
      </c>
      <c r="H33" s="277" t="s">
        <v>29</v>
      </c>
      <c r="I33" s="278"/>
      <c r="J33" s="278"/>
      <c r="K33" s="36"/>
      <c r="L33" s="36"/>
      <c r="S33" s="37"/>
    </row>
    <row r="34" spans="1:19" ht="12" customHeight="1">
      <c r="A34" s="279">
        <v>1</v>
      </c>
      <c r="B34" s="280"/>
      <c r="C34" s="280"/>
      <c r="D34" s="281"/>
      <c r="E34" s="40">
        <v>2</v>
      </c>
      <c r="F34" s="40">
        <v>3</v>
      </c>
      <c r="G34" s="40">
        <v>4</v>
      </c>
      <c r="H34" s="277"/>
      <c r="I34" s="278"/>
      <c r="J34" s="278"/>
      <c r="K34" s="36"/>
      <c r="L34" s="36"/>
    </row>
    <row r="35" spans="1:19" ht="15.95" customHeight="1">
      <c r="A35" s="282" t="s">
        <v>30</v>
      </c>
      <c r="B35" s="283"/>
      <c r="C35" s="283"/>
      <c r="D35" s="284"/>
      <c r="E35" s="41"/>
      <c r="F35" s="42"/>
      <c r="G35" s="42"/>
      <c r="H35" s="277"/>
      <c r="I35" s="278"/>
      <c r="J35" s="278"/>
      <c r="K35" s="36"/>
      <c r="L35" s="36"/>
    </row>
    <row r="36" spans="1:19" ht="15.95" customHeight="1">
      <c r="A36" s="236" t="s">
        <v>31</v>
      </c>
      <c r="B36" s="237"/>
      <c r="C36" s="237"/>
      <c r="D36" s="238"/>
      <c r="E36" s="41">
        <v>110</v>
      </c>
      <c r="F36" s="43">
        <v>13186</v>
      </c>
      <c r="G36" s="43">
        <v>12082</v>
      </c>
      <c r="H36" s="17" t="s">
        <v>32</v>
      </c>
      <c r="I36" s="44"/>
    </row>
    <row r="37" spans="1:19" ht="15.95" customHeight="1">
      <c r="A37" s="236" t="s">
        <v>33</v>
      </c>
      <c r="B37" s="237"/>
      <c r="C37" s="237"/>
      <c r="D37" s="238"/>
      <c r="E37" s="41">
        <v>120</v>
      </c>
      <c r="F37" s="43">
        <v>180</v>
      </c>
      <c r="G37" s="43">
        <v>191</v>
      </c>
      <c r="H37" s="17" t="s">
        <v>34</v>
      </c>
      <c r="I37" s="45"/>
    </row>
    <row r="38" spans="1:19" ht="15.95" customHeight="1">
      <c r="A38" s="259" t="s">
        <v>35</v>
      </c>
      <c r="B38" s="260"/>
      <c r="C38" s="260"/>
      <c r="D38" s="261"/>
      <c r="E38" s="46">
        <v>130</v>
      </c>
      <c r="F38" s="47">
        <f>SUM(F39:F42)</f>
        <v>158</v>
      </c>
      <c r="G38" s="47">
        <f>SUM(G39:G42)</f>
        <v>168</v>
      </c>
      <c r="H38" s="48" t="s">
        <v>36</v>
      </c>
      <c r="I38" s="49"/>
    </row>
    <row r="39" spans="1:19" ht="15.95" customHeight="1">
      <c r="A39" s="262" t="s">
        <v>37</v>
      </c>
      <c r="B39" s="263"/>
      <c r="C39" s="263"/>
      <c r="D39" s="264"/>
      <c r="E39" s="46"/>
      <c r="F39" s="50"/>
      <c r="G39" s="50"/>
      <c r="I39" s="265"/>
    </row>
    <row r="40" spans="1:19" ht="15.95" customHeight="1">
      <c r="A40" s="267" t="s">
        <v>38</v>
      </c>
      <c r="B40" s="268"/>
      <c r="C40" s="268"/>
      <c r="D40" s="269"/>
      <c r="E40" s="51">
        <v>131</v>
      </c>
      <c r="F40" s="52">
        <v>158</v>
      </c>
      <c r="G40" s="52">
        <v>166</v>
      </c>
      <c r="I40" s="266"/>
    </row>
    <row r="41" spans="1:19" ht="15.95" customHeight="1">
      <c r="A41" s="270" t="s">
        <v>39</v>
      </c>
      <c r="B41" s="271"/>
      <c r="C41" s="271"/>
      <c r="D41" s="272"/>
      <c r="E41" s="51">
        <v>132</v>
      </c>
      <c r="F41" s="52">
        <v>0</v>
      </c>
      <c r="G41" s="52">
        <v>0</v>
      </c>
      <c r="I41" s="49"/>
    </row>
    <row r="42" spans="1:19" ht="24" customHeight="1">
      <c r="A42" s="273" t="s">
        <v>40</v>
      </c>
      <c r="B42" s="274"/>
      <c r="C42" s="274"/>
      <c r="D42" s="275"/>
      <c r="E42" s="41">
        <v>133</v>
      </c>
      <c r="F42" s="43">
        <v>0</v>
      </c>
      <c r="G42" s="43">
        <v>2</v>
      </c>
      <c r="I42" s="49"/>
    </row>
    <row r="43" spans="1:19" ht="15.95" customHeight="1">
      <c r="A43" s="215" t="s">
        <v>41</v>
      </c>
      <c r="B43" s="216"/>
      <c r="C43" s="216"/>
      <c r="D43" s="217"/>
      <c r="E43" s="41">
        <v>140</v>
      </c>
      <c r="F43" s="43">
        <v>49</v>
      </c>
      <c r="G43" s="43">
        <v>63</v>
      </c>
      <c r="H43" s="17" t="s">
        <v>42</v>
      </c>
      <c r="I43" s="49"/>
    </row>
    <row r="44" spans="1:19" ht="15.95" customHeight="1">
      <c r="A44" s="215" t="s">
        <v>43</v>
      </c>
      <c r="B44" s="216"/>
      <c r="C44" s="216"/>
      <c r="D44" s="217"/>
      <c r="E44" s="41">
        <v>150</v>
      </c>
      <c r="F44" s="43">
        <v>2</v>
      </c>
      <c r="G44" s="43">
        <v>2</v>
      </c>
      <c r="H44" s="17" t="s">
        <v>44</v>
      </c>
      <c r="I44" s="49"/>
    </row>
    <row r="45" spans="1:19" ht="15.95" customHeight="1">
      <c r="A45" s="215" t="s">
        <v>45</v>
      </c>
      <c r="B45" s="216"/>
      <c r="C45" s="216"/>
      <c r="D45" s="217"/>
      <c r="E45" s="51">
        <v>160</v>
      </c>
      <c r="F45" s="52">
        <v>0</v>
      </c>
      <c r="G45" s="52">
        <v>2</v>
      </c>
      <c r="H45" s="17" t="s">
        <v>46</v>
      </c>
      <c r="I45" s="49"/>
    </row>
    <row r="46" spans="1:19" ht="15.95" customHeight="1">
      <c r="A46" s="215" t="s">
        <v>47</v>
      </c>
      <c r="B46" s="216"/>
      <c r="C46" s="216"/>
      <c r="D46" s="217"/>
      <c r="E46" s="51">
        <v>170</v>
      </c>
      <c r="F46" s="52">
        <v>28</v>
      </c>
      <c r="G46" s="52">
        <v>40</v>
      </c>
      <c r="H46" s="48" t="s">
        <v>48</v>
      </c>
      <c r="I46" s="49"/>
    </row>
    <row r="47" spans="1:19" ht="15.95" customHeight="1">
      <c r="A47" s="215" t="s">
        <v>49</v>
      </c>
      <c r="B47" s="216"/>
      <c r="C47" s="216"/>
      <c r="D47" s="217"/>
      <c r="E47" s="51">
        <v>180</v>
      </c>
      <c r="F47" s="52">
        <v>0</v>
      </c>
      <c r="G47" s="52">
        <v>0</v>
      </c>
      <c r="H47" s="17" t="s">
        <v>50</v>
      </c>
      <c r="I47" s="49"/>
    </row>
    <row r="48" spans="1:19" ht="15.95" customHeight="1">
      <c r="A48" s="218" t="s">
        <v>51</v>
      </c>
      <c r="B48" s="219"/>
      <c r="C48" s="219"/>
      <c r="D48" s="220"/>
      <c r="E48" s="53">
        <v>190</v>
      </c>
      <c r="F48" s="54">
        <f>SUM(F36,F37,F38,F43,F44,F45,F46,F47)</f>
        <v>13603</v>
      </c>
      <c r="G48" s="54">
        <f>SUM(G36,G37,G38,G43,G44,G45,G46,G47)</f>
        <v>12548</v>
      </c>
      <c r="I48" s="49"/>
    </row>
    <row r="49" spans="1:9" ht="15.95" customHeight="1">
      <c r="A49" s="233" t="s">
        <v>52</v>
      </c>
      <c r="B49" s="234"/>
      <c r="C49" s="234"/>
      <c r="D49" s="235"/>
      <c r="E49" s="53"/>
      <c r="F49" s="55"/>
      <c r="G49" s="55"/>
      <c r="I49" s="49"/>
    </row>
    <row r="50" spans="1:9" ht="15.95" customHeight="1">
      <c r="A50" s="215" t="s">
        <v>53</v>
      </c>
      <c r="B50" s="216"/>
      <c r="C50" s="216"/>
      <c r="D50" s="217"/>
      <c r="E50" s="46">
        <v>210</v>
      </c>
      <c r="F50" s="47">
        <f>SUM(F51:F57)</f>
        <v>4173</v>
      </c>
      <c r="G50" s="47">
        <f>SUM(G51:G57)</f>
        <v>3520</v>
      </c>
      <c r="I50" s="49"/>
    </row>
    <row r="51" spans="1:9" ht="15.95" customHeight="1">
      <c r="A51" s="224" t="s">
        <v>37</v>
      </c>
      <c r="B51" s="225"/>
      <c r="C51" s="225"/>
      <c r="D51" s="226"/>
      <c r="E51" s="56"/>
      <c r="F51" s="50"/>
      <c r="G51" s="50"/>
      <c r="I51" s="49"/>
    </row>
    <row r="52" spans="1:9" ht="15.95" customHeight="1">
      <c r="A52" s="227" t="s">
        <v>54</v>
      </c>
      <c r="B52" s="228"/>
      <c r="C52" s="228"/>
      <c r="D52" s="229"/>
      <c r="E52" s="57">
        <v>211</v>
      </c>
      <c r="F52" s="52">
        <v>4108</v>
      </c>
      <c r="G52" s="52">
        <v>3477</v>
      </c>
      <c r="H52" s="17" t="s">
        <v>55</v>
      </c>
      <c r="I52" s="49"/>
    </row>
    <row r="53" spans="1:9" ht="15.95" customHeight="1">
      <c r="A53" s="224" t="s">
        <v>56</v>
      </c>
      <c r="B53" s="225"/>
      <c r="C53" s="225"/>
      <c r="D53" s="226"/>
      <c r="E53" s="51">
        <v>212</v>
      </c>
      <c r="F53" s="52">
        <v>0</v>
      </c>
      <c r="G53" s="52">
        <v>0</v>
      </c>
      <c r="H53" s="17" t="s">
        <v>57</v>
      </c>
      <c r="I53" s="49"/>
    </row>
    <row r="54" spans="1:9" ht="15.95" customHeight="1">
      <c r="A54" s="224" t="s">
        <v>58</v>
      </c>
      <c r="B54" s="225"/>
      <c r="C54" s="225"/>
      <c r="D54" s="226"/>
      <c r="E54" s="41">
        <v>213</v>
      </c>
      <c r="F54" s="43">
        <v>6</v>
      </c>
      <c r="G54" s="43">
        <v>20</v>
      </c>
      <c r="H54" s="48" t="s">
        <v>59</v>
      </c>
      <c r="I54" s="49"/>
    </row>
    <row r="55" spans="1:9" ht="15.95" customHeight="1">
      <c r="A55" s="224" t="s">
        <v>60</v>
      </c>
      <c r="B55" s="225"/>
      <c r="C55" s="225"/>
      <c r="D55" s="226"/>
      <c r="E55" s="41">
        <v>214</v>
      </c>
      <c r="F55" s="43">
        <v>59</v>
      </c>
      <c r="G55" s="43">
        <v>23</v>
      </c>
      <c r="H55" s="48" t="s">
        <v>61</v>
      </c>
      <c r="I55" s="49"/>
    </row>
    <row r="56" spans="1:9" ht="15.95" customHeight="1">
      <c r="A56" s="224" t="s">
        <v>62</v>
      </c>
      <c r="B56" s="225"/>
      <c r="C56" s="225"/>
      <c r="D56" s="226"/>
      <c r="E56" s="41">
        <v>215</v>
      </c>
      <c r="F56" s="43">
        <v>0</v>
      </c>
      <c r="G56" s="43">
        <v>0</v>
      </c>
      <c r="H56" s="17" t="s">
        <v>63</v>
      </c>
      <c r="I56" s="49"/>
    </row>
    <row r="57" spans="1:9" ht="15.95" customHeight="1">
      <c r="A57" s="224" t="s">
        <v>64</v>
      </c>
      <c r="B57" s="225"/>
      <c r="C57" s="225"/>
      <c r="D57" s="226"/>
      <c r="E57" s="41">
        <v>216</v>
      </c>
      <c r="F57" s="43">
        <v>0</v>
      </c>
      <c r="G57" s="43">
        <v>0</v>
      </c>
      <c r="H57" s="17" t="s">
        <v>65</v>
      </c>
      <c r="I57" s="49"/>
    </row>
    <row r="58" spans="1:9" ht="25.5" customHeight="1">
      <c r="A58" s="215" t="s">
        <v>66</v>
      </c>
      <c r="B58" s="216"/>
      <c r="C58" s="216"/>
      <c r="D58" s="217"/>
      <c r="E58" s="41">
        <v>220</v>
      </c>
      <c r="F58" s="43">
        <v>0</v>
      </c>
      <c r="G58" s="43">
        <v>0</v>
      </c>
      <c r="H58" s="17" t="s">
        <v>67</v>
      </c>
      <c r="I58" s="49"/>
    </row>
    <row r="59" spans="1:9" ht="20.25" customHeight="1">
      <c r="A59" s="236" t="s">
        <v>68</v>
      </c>
      <c r="B59" s="237"/>
      <c r="C59" s="237"/>
      <c r="D59" s="238"/>
      <c r="E59" s="41">
        <v>230</v>
      </c>
      <c r="F59" s="43">
        <v>216</v>
      </c>
      <c r="G59" s="43">
        <v>186</v>
      </c>
      <c r="H59" s="17" t="s">
        <v>50</v>
      </c>
      <c r="I59" s="49"/>
    </row>
    <row r="60" spans="1:9" ht="24.75" customHeight="1">
      <c r="A60" s="256" t="s">
        <v>69</v>
      </c>
      <c r="B60" s="257"/>
      <c r="C60" s="257"/>
      <c r="D60" s="258"/>
      <c r="E60" s="58">
        <v>240</v>
      </c>
      <c r="F60" s="59">
        <v>9</v>
      </c>
      <c r="G60" s="59">
        <v>10</v>
      </c>
      <c r="H60" s="17" t="s">
        <v>70</v>
      </c>
      <c r="I60" s="49"/>
    </row>
    <row r="61" spans="1:9" ht="15.95" customHeight="1">
      <c r="A61" s="239" t="s">
        <v>71</v>
      </c>
      <c r="B61" s="240"/>
      <c r="C61" s="240"/>
      <c r="D61" s="241"/>
      <c r="E61" s="46">
        <v>250</v>
      </c>
      <c r="F61" s="60">
        <v>11846</v>
      </c>
      <c r="G61" s="60">
        <f>10901-15</f>
        <v>10886</v>
      </c>
      <c r="H61" s="48" t="s">
        <v>72</v>
      </c>
      <c r="I61" s="49"/>
    </row>
    <row r="62" spans="1:9" ht="15.95" customHeight="1">
      <c r="A62" s="215" t="s">
        <v>73</v>
      </c>
      <c r="B62" s="216"/>
      <c r="C62" s="216"/>
      <c r="D62" s="217"/>
      <c r="E62" s="41">
        <v>260</v>
      </c>
      <c r="F62" s="43">
        <v>0</v>
      </c>
      <c r="G62" s="43">
        <v>0</v>
      </c>
      <c r="H62" s="17" t="s">
        <v>74</v>
      </c>
      <c r="I62" s="49"/>
    </row>
    <row r="63" spans="1:9" ht="15.95" customHeight="1">
      <c r="A63" s="253" t="s">
        <v>75</v>
      </c>
      <c r="B63" s="254"/>
      <c r="C63" s="254"/>
      <c r="D63" s="255"/>
      <c r="E63" s="41">
        <v>270</v>
      </c>
      <c r="F63" s="43">
        <v>2555</v>
      </c>
      <c r="G63" s="43">
        <v>4819</v>
      </c>
      <c r="H63" s="48" t="s">
        <v>76</v>
      </c>
      <c r="I63" s="49"/>
    </row>
    <row r="64" spans="1:9" ht="15.95" customHeight="1">
      <c r="A64" s="215" t="s">
        <v>77</v>
      </c>
      <c r="B64" s="216"/>
      <c r="C64" s="216"/>
      <c r="D64" s="217"/>
      <c r="E64" s="41">
        <v>280</v>
      </c>
      <c r="F64" s="43">
        <v>5</v>
      </c>
      <c r="G64" s="43">
        <v>5</v>
      </c>
      <c r="H64" s="17" t="s">
        <v>78</v>
      </c>
      <c r="I64" s="49"/>
    </row>
    <row r="65" spans="1:14" ht="15.95" customHeight="1">
      <c r="A65" s="218" t="s">
        <v>79</v>
      </c>
      <c r="B65" s="219"/>
      <c r="C65" s="219"/>
      <c r="D65" s="220"/>
      <c r="E65" s="53">
        <v>290</v>
      </c>
      <c r="F65" s="54">
        <f>SUM(F50,F58,F59,F60,F61,F62,F63,F64)</f>
        <v>18804</v>
      </c>
      <c r="G65" s="54">
        <f>SUM(G50,G58,G59,G60,G61,G62,G63,G64)</f>
        <v>19426</v>
      </c>
      <c r="I65" s="49"/>
    </row>
    <row r="66" spans="1:14" ht="15.95" customHeight="1">
      <c r="A66" s="221" t="s">
        <v>80</v>
      </c>
      <c r="B66" s="222"/>
      <c r="C66" s="222"/>
      <c r="D66" s="223"/>
      <c r="E66" s="53">
        <v>300</v>
      </c>
      <c r="F66" s="54">
        <f>F48+F65</f>
        <v>32407</v>
      </c>
      <c r="G66" s="54">
        <f>G48+G65</f>
        <v>31974</v>
      </c>
      <c r="H66" s="61" t="s">
        <v>81</v>
      </c>
      <c r="I66" s="49"/>
    </row>
    <row r="67" spans="1:14" ht="44.25" customHeight="1">
      <c r="A67" s="242" t="s">
        <v>82</v>
      </c>
      <c r="B67" s="243"/>
      <c r="C67" s="243"/>
      <c r="D67" s="244"/>
      <c r="E67" s="34" t="s">
        <v>28</v>
      </c>
      <c r="F67" s="62">
        <f>$F$33</f>
        <v>44561</v>
      </c>
      <c r="G67" s="62">
        <f>$G$33</f>
        <v>44196</v>
      </c>
      <c r="H67" s="245" t="s">
        <v>83</v>
      </c>
      <c r="I67" s="246"/>
      <c r="J67" s="246"/>
      <c r="K67" s="246"/>
      <c r="L67" s="246"/>
      <c r="M67" s="246"/>
      <c r="N67" s="246"/>
    </row>
    <row r="68" spans="1:14" ht="15.95" customHeight="1">
      <c r="A68" s="247">
        <v>1</v>
      </c>
      <c r="B68" s="248"/>
      <c r="C68" s="248"/>
      <c r="D68" s="249"/>
      <c r="E68" s="53">
        <v>2</v>
      </c>
      <c r="F68" s="53">
        <v>3</v>
      </c>
      <c r="G68" s="53">
        <v>4</v>
      </c>
      <c r="H68" s="39"/>
    </row>
    <row r="69" spans="1:14" ht="15.95" customHeight="1">
      <c r="A69" s="250" t="s">
        <v>84</v>
      </c>
      <c r="B69" s="251"/>
      <c r="C69" s="251"/>
      <c r="D69" s="252"/>
      <c r="E69" s="41"/>
      <c r="F69" s="63"/>
      <c r="G69" s="63"/>
      <c r="I69" s="49"/>
    </row>
    <row r="70" spans="1:14" ht="15.95" customHeight="1">
      <c r="A70" s="215" t="s">
        <v>85</v>
      </c>
      <c r="B70" s="216"/>
      <c r="C70" s="216"/>
      <c r="D70" s="217"/>
      <c r="E70" s="41">
        <v>410</v>
      </c>
      <c r="F70" s="43">
        <v>5740</v>
      </c>
      <c r="G70" s="43">
        <v>5740</v>
      </c>
      <c r="H70" s="19" t="s">
        <v>86</v>
      </c>
      <c r="I70" s="49"/>
    </row>
    <row r="71" spans="1:14" ht="15.95" customHeight="1">
      <c r="A71" s="215" t="s">
        <v>87</v>
      </c>
      <c r="B71" s="216"/>
      <c r="C71" s="216"/>
      <c r="D71" s="217"/>
      <c r="E71" s="64" t="s">
        <v>88</v>
      </c>
      <c r="F71" s="65">
        <v>0</v>
      </c>
      <c r="G71" s="65">
        <v>0</v>
      </c>
      <c r="H71" s="66" t="s">
        <v>89</v>
      </c>
      <c r="I71" s="49"/>
      <c r="J71" s="67"/>
      <c r="K71" s="67"/>
      <c r="L71" s="67"/>
    </row>
    <row r="72" spans="1:14" ht="15.95" customHeight="1">
      <c r="A72" s="236" t="s">
        <v>90</v>
      </c>
      <c r="B72" s="237"/>
      <c r="C72" s="237"/>
      <c r="D72" s="238"/>
      <c r="E72" s="64" t="s">
        <v>91</v>
      </c>
      <c r="F72" s="65">
        <v>0</v>
      </c>
      <c r="G72" s="65">
        <v>0</v>
      </c>
      <c r="H72" s="19" t="s">
        <v>92</v>
      </c>
      <c r="I72" s="49"/>
      <c r="J72" s="67"/>
      <c r="K72" s="67"/>
      <c r="L72" s="67"/>
    </row>
    <row r="73" spans="1:14" ht="15.95" customHeight="1">
      <c r="A73" s="239" t="s">
        <v>93</v>
      </c>
      <c r="B73" s="240"/>
      <c r="C73" s="240"/>
      <c r="D73" s="241"/>
      <c r="E73" s="41">
        <v>440</v>
      </c>
      <c r="F73" s="43">
        <v>439</v>
      </c>
      <c r="G73" s="43">
        <v>430</v>
      </c>
      <c r="H73" s="19" t="s">
        <v>94</v>
      </c>
      <c r="I73" s="49"/>
    </row>
    <row r="74" spans="1:14" ht="15.95" customHeight="1">
      <c r="A74" s="215" t="s">
        <v>95</v>
      </c>
      <c r="B74" s="216"/>
      <c r="C74" s="216"/>
      <c r="D74" s="217"/>
      <c r="E74" s="41">
        <v>450</v>
      </c>
      <c r="F74" s="43">
        <v>9007</v>
      </c>
      <c r="G74" s="43">
        <v>9043</v>
      </c>
      <c r="H74" s="19" t="s">
        <v>96</v>
      </c>
      <c r="I74" s="49"/>
    </row>
    <row r="75" spans="1:14" ht="15.95" customHeight="1">
      <c r="A75" s="215" t="s">
        <v>97</v>
      </c>
      <c r="B75" s="216"/>
      <c r="C75" s="216"/>
      <c r="D75" s="217"/>
      <c r="E75" s="41">
        <v>460</v>
      </c>
      <c r="F75" s="60">
        <v>11959</v>
      </c>
      <c r="G75" s="60">
        <f>10756-5</f>
        <v>10751</v>
      </c>
      <c r="H75" s="19" t="s">
        <v>98</v>
      </c>
      <c r="I75" s="49"/>
      <c r="J75" s="68"/>
      <c r="K75" s="68"/>
      <c r="L75" s="68"/>
    </row>
    <row r="76" spans="1:14" ht="15.95" customHeight="1">
      <c r="A76" s="215" t="s">
        <v>99</v>
      </c>
      <c r="B76" s="216"/>
      <c r="C76" s="216"/>
      <c r="D76" s="217"/>
      <c r="E76" s="41">
        <v>470</v>
      </c>
      <c r="F76" s="60">
        <v>0</v>
      </c>
      <c r="G76" s="60">
        <v>0</v>
      </c>
      <c r="H76" s="19" t="s">
        <v>100</v>
      </c>
      <c r="I76" s="49"/>
      <c r="J76" s="68"/>
      <c r="K76" s="68"/>
      <c r="L76" s="68"/>
    </row>
    <row r="77" spans="1:14" ht="15.95" customHeight="1">
      <c r="A77" s="215" t="s">
        <v>101</v>
      </c>
      <c r="B77" s="216"/>
      <c r="C77" s="216"/>
      <c r="D77" s="217"/>
      <c r="E77" s="41">
        <v>480</v>
      </c>
      <c r="F77" s="43">
        <v>0</v>
      </c>
      <c r="G77" s="43">
        <v>0</v>
      </c>
      <c r="H77" s="19" t="s">
        <v>102</v>
      </c>
    </row>
    <row r="78" spans="1:14" ht="15.95" customHeight="1">
      <c r="A78" s="221" t="s">
        <v>103</v>
      </c>
      <c r="B78" s="222"/>
      <c r="C78" s="222"/>
      <c r="D78" s="223"/>
      <c r="E78" s="53">
        <v>490</v>
      </c>
      <c r="F78" s="54">
        <f>IF(OR($I$2="I",$I$2="II",$I$2="III",$I$2="IV",AND($J$6&gt;0,$K$6&gt;0)),SUM(F70,F73,F74,F75,F76,F77)-F71-F72,SUM(F70,F73,F74,F75,F77)-F71-F72)</f>
        <v>27145</v>
      </c>
      <c r="G78" s="54">
        <f>IF(OR($I$2="I",$I$2="II",$I$2="III",$I$2="IV",AND($J$6&gt;0,$K$6&gt;0)),SUM(G70,G73,G74,G75,G76,G77)-G71-G72,SUM(G70,G73,G74,G75,G77)-G71-G72)</f>
        <v>25964</v>
      </c>
      <c r="H78" s="69"/>
    </row>
    <row r="79" spans="1:14" ht="15.95" customHeight="1">
      <c r="A79" s="233" t="s">
        <v>104</v>
      </c>
      <c r="B79" s="234"/>
      <c r="C79" s="234"/>
      <c r="D79" s="235"/>
      <c r="E79" s="53"/>
      <c r="F79" s="55"/>
      <c r="G79" s="55"/>
      <c r="H79" s="19"/>
    </row>
    <row r="80" spans="1:14" ht="21.75" customHeight="1">
      <c r="A80" s="215" t="s">
        <v>105</v>
      </c>
      <c r="B80" s="216"/>
      <c r="C80" s="216"/>
      <c r="D80" s="217"/>
      <c r="E80" s="41">
        <v>510</v>
      </c>
      <c r="F80" s="43">
        <v>0</v>
      </c>
      <c r="G80" s="43">
        <v>0</v>
      </c>
      <c r="H80" s="19" t="s">
        <v>106</v>
      </c>
    </row>
    <row r="81" spans="1:8" ht="24" customHeight="1">
      <c r="A81" s="215" t="s">
        <v>107</v>
      </c>
      <c r="B81" s="216"/>
      <c r="C81" s="216"/>
      <c r="D81" s="217"/>
      <c r="E81" s="41">
        <v>520</v>
      </c>
      <c r="F81" s="43">
        <v>0</v>
      </c>
      <c r="G81" s="43">
        <v>0</v>
      </c>
      <c r="H81" s="19" t="s">
        <v>108</v>
      </c>
    </row>
    <row r="82" spans="1:8" ht="15.95" customHeight="1">
      <c r="A82" s="215" t="s">
        <v>109</v>
      </c>
      <c r="B82" s="216"/>
      <c r="C82" s="216"/>
      <c r="D82" s="217"/>
      <c r="E82" s="41">
        <v>530</v>
      </c>
      <c r="F82" s="43">
        <v>1</v>
      </c>
      <c r="G82" s="43">
        <v>0</v>
      </c>
      <c r="H82" s="19" t="s">
        <v>110</v>
      </c>
    </row>
    <row r="83" spans="1:8" ht="15.95" customHeight="1">
      <c r="A83" s="215" t="s">
        <v>111</v>
      </c>
      <c r="B83" s="216"/>
      <c r="C83" s="216"/>
      <c r="D83" s="217"/>
      <c r="E83" s="41">
        <v>540</v>
      </c>
      <c r="F83" s="43">
        <v>1</v>
      </c>
      <c r="G83" s="43">
        <v>5</v>
      </c>
      <c r="H83" s="19" t="s">
        <v>112</v>
      </c>
    </row>
    <row r="84" spans="1:8" ht="15.95" customHeight="1">
      <c r="A84" s="215" t="s">
        <v>113</v>
      </c>
      <c r="B84" s="216"/>
      <c r="C84" s="216"/>
      <c r="D84" s="217"/>
      <c r="E84" s="41">
        <v>550</v>
      </c>
      <c r="F84" s="43">
        <v>14</v>
      </c>
      <c r="G84" s="43">
        <v>10</v>
      </c>
      <c r="H84" s="19" t="s">
        <v>114</v>
      </c>
    </row>
    <row r="85" spans="1:8" ht="15.95" customHeight="1">
      <c r="A85" s="215" t="s">
        <v>115</v>
      </c>
      <c r="B85" s="216"/>
      <c r="C85" s="216"/>
      <c r="D85" s="217"/>
      <c r="E85" s="41">
        <v>560</v>
      </c>
      <c r="F85" s="43">
        <v>0</v>
      </c>
      <c r="G85" s="43">
        <v>0</v>
      </c>
      <c r="H85" s="19" t="s">
        <v>116</v>
      </c>
    </row>
    <row r="86" spans="1:8" ht="15.95" customHeight="1">
      <c r="A86" s="218" t="s">
        <v>117</v>
      </c>
      <c r="B86" s="219"/>
      <c r="C86" s="219"/>
      <c r="D86" s="220"/>
      <c r="E86" s="53">
        <v>590</v>
      </c>
      <c r="F86" s="54">
        <f>SUM(F80:F85)</f>
        <v>16</v>
      </c>
      <c r="G86" s="54">
        <f>SUM(G80:G85)</f>
        <v>15</v>
      </c>
      <c r="H86" s="19"/>
    </row>
    <row r="87" spans="1:8" ht="15.95" customHeight="1">
      <c r="A87" s="233" t="s">
        <v>118</v>
      </c>
      <c r="B87" s="234"/>
      <c r="C87" s="234"/>
      <c r="D87" s="235"/>
      <c r="E87" s="53"/>
      <c r="F87" s="55"/>
      <c r="G87" s="55"/>
      <c r="H87" s="19"/>
    </row>
    <row r="88" spans="1:8" ht="15.95" customHeight="1">
      <c r="A88" s="215" t="s">
        <v>119</v>
      </c>
      <c r="B88" s="216"/>
      <c r="C88" s="216"/>
      <c r="D88" s="217"/>
      <c r="E88" s="41">
        <v>610</v>
      </c>
      <c r="F88" s="43">
        <v>0</v>
      </c>
      <c r="G88" s="43">
        <v>0</v>
      </c>
      <c r="H88" s="19" t="s">
        <v>120</v>
      </c>
    </row>
    <row r="89" spans="1:8" ht="15.95" customHeight="1">
      <c r="A89" s="215" t="s">
        <v>121</v>
      </c>
      <c r="B89" s="216"/>
      <c r="C89" s="216"/>
      <c r="D89" s="217"/>
      <c r="E89" s="46">
        <v>620</v>
      </c>
      <c r="F89" s="60">
        <v>0</v>
      </c>
      <c r="G89" s="60">
        <v>0</v>
      </c>
      <c r="H89" s="19"/>
    </row>
    <row r="90" spans="1:8" ht="15.95" customHeight="1">
      <c r="A90" s="215" t="s">
        <v>122</v>
      </c>
      <c r="B90" s="216"/>
      <c r="C90" s="216"/>
      <c r="D90" s="217"/>
      <c r="E90" s="70">
        <v>630</v>
      </c>
      <c r="F90" s="71">
        <f>SUM(F91:F99)</f>
        <v>5228</v>
      </c>
      <c r="G90" s="71">
        <f>SUM(G91:G99)</f>
        <v>5973</v>
      </c>
      <c r="H90" s="19"/>
    </row>
    <row r="91" spans="1:8" ht="15.95" customHeight="1">
      <c r="A91" s="224" t="s">
        <v>37</v>
      </c>
      <c r="B91" s="225"/>
      <c r="C91" s="225"/>
      <c r="D91" s="226"/>
      <c r="E91" s="72"/>
      <c r="F91" s="73">
        <v>0</v>
      </c>
      <c r="G91" s="73">
        <v>0</v>
      </c>
      <c r="H91" s="19"/>
    </row>
    <row r="92" spans="1:8" ht="15.95" customHeight="1">
      <c r="A92" s="227" t="s">
        <v>123</v>
      </c>
      <c r="B92" s="228"/>
      <c r="C92" s="228"/>
      <c r="D92" s="229"/>
      <c r="E92" s="74">
        <v>631</v>
      </c>
      <c r="F92" s="52">
        <v>2236</v>
      </c>
      <c r="G92" s="52">
        <v>1777</v>
      </c>
      <c r="H92" s="19" t="s">
        <v>124</v>
      </c>
    </row>
    <row r="93" spans="1:8" ht="15.95" customHeight="1">
      <c r="A93" s="230" t="s">
        <v>125</v>
      </c>
      <c r="B93" s="231"/>
      <c r="C93" s="231"/>
      <c r="D93" s="232"/>
      <c r="E93" s="51">
        <v>632</v>
      </c>
      <c r="F93" s="52">
        <v>40</v>
      </c>
      <c r="G93" s="52">
        <v>52</v>
      </c>
      <c r="H93" s="19" t="s">
        <v>126</v>
      </c>
    </row>
    <row r="94" spans="1:8" ht="15.95" customHeight="1">
      <c r="A94" s="224" t="s">
        <v>127</v>
      </c>
      <c r="B94" s="225"/>
      <c r="C94" s="225"/>
      <c r="D94" s="226"/>
      <c r="E94" s="41">
        <v>633</v>
      </c>
      <c r="F94" s="43">
        <v>1385</v>
      </c>
      <c r="G94" s="43">
        <f>2381-10</f>
        <v>2371</v>
      </c>
      <c r="H94" s="19" t="s">
        <v>128</v>
      </c>
    </row>
    <row r="95" spans="1:8" ht="15.95" customHeight="1">
      <c r="A95" s="224" t="s">
        <v>129</v>
      </c>
      <c r="B95" s="225"/>
      <c r="C95" s="225"/>
      <c r="D95" s="226"/>
      <c r="E95" s="41">
        <v>634</v>
      </c>
      <c r="F95" s="43">
        <v>339</v>
      </c>
      <c r="G95" s="43">
        <v>372</v>
      </c>
      <c r="H95" s="19" t="s">
        <v>130</v>
      </c>
    </row>
    <row r="96" spans="1:8" ht="15.95" customHeight="1">
      <c r="A96" s="224" t="s">
        <v>131</v>
      </c>
      <c r="B96" s="225"/>
      <c r="C96" s="225"/>
      <c r="D96" s="226"/>
      <c r="E96" s="41">
        <v>635</v>
      </c>
      <c r="F96" s="43">
        <v>1116</v>
      </c>
      <c r="G96" s="43">
        <v>1267</v>
      </c>
      <c r="H96" s="17" t="s">
        <v>132</v>
      </c>
    </row>
    <row r="97" spans="1:12" ht="15.95" customHeight="1">
      <c r="A97" s="224" t="s">
        <v>133</v>
      </c>
      <c r="B97" s="225"/>
      <c r="C97" s="225"/>
      <c r="D97" s="226"/>
      <c r="E97" s="41">
        <v>636</v>
      </c>
      <c r="F97" s="43">
        <v>0</v>
      </c>
      <c r="G97" s="43">
        <v>6</v>
      </c>
      <c r="H97" s="19" t="s">
        <v>108</v>
      </c>
    </row>
    <row r="98" spans="1:12" ht="18.75" customHeight="1">
      <c r="A98" s="224" t="s">
        <v>134</v>
      </c>
      <c r="B98" s="225"/>
      <c r="C98" s="225"/>
      <c r="D98" s="226"/>
      <c r="E98" s="41">
        <v>637</v>
      </c>
      <c r="F98" s="43">
        <v>20</v>
      </c>
      <c r="G98" s="43">
        <v>20</v>
      </c>
      <c r="H98" s="66" t="s">
        <v>135</v>
      </c>
    </row>
    <row r="99" spans="1:12" ht="15.95" customHeight="1">
      <c r="A99" s="224" t="s">
        <v>136</v>
      </c>
      <c r="B99" s="225"/>
      <c r="C99" s="225"/>
      <c r="D99" s="226"/>
      <c r="E99" s="41">
        <v>638</v>
      </c>
      <c r="F99" s="43">
        <v>92</v>
      </c>
      <c r="G99" s="43">
        <v>108</v>
      </c>
      <c r="H99" s="19" t="s">
        <v>137</v>
      </c>
    </row>
    <row r="100" spans="1:12" ht="15.95" customHeight="1">
      <c r="A100" s="215" t="s">
        <v>138</v>
      </c>
      <c r="B100" s="216"/>
      <c r="C100" s="216"/>
      <c r="D100" s="217"/>
      <c r="E100" s="41">
        <v>640</v>
      </c>
      <c r="F100" s="43">
        <v>0</v>
      </c>
      <c r="G100" s="43">
        <v>0</v>
      </c>
      <c r="H100" s="19" t="s">
        <v>108</v>
      </c>
    </row>
    <row r="101" spans="1:12" ht="15.95" customHeight="1">
      <c r="A101" s="215" t="s">
        <v>111</v>
      </c>
      <c r="B101" s="216"/>
      <c r="C101" s="216"/>
      <c r="D101" s="217"/>
      <c r="E101" s="41">
        <v>650</v>
      </c>
      <c r="F101" s="43">
        <v>1</v>
      </c>
      <c r="G101" s="43">
        <v>2</v>
      </c>
      <c r="H101" s="19" t="s">
        <v>112</v>
      </c>
    </row>
    <row r="102" spans="1:12" ht="15.95" customHeight="1">
      <c r="A102" s="215" t="s">
        <v>113</v>
      </c>
      <c r="B102" s="216"/>
      <c r="C102" s="216"/>
      <c r="D102" s="217"/>
      <c r="E102" s="41">
        <v>660</v>
      </c>
      <c r="F102" s="43">
        <v>17</v>
      </c>
      <c r="G102" s="43">
        <v>20</v>
      </c>
      <c r="H102" s="19" t="s">
        <v>114</v>
      </c>
    </row>
    <row r="103" spans="1:12" ht="15.95" customHeight="1">
      <c r="A103" s="215" t="s">
        <v>139</v>
      </c>
      <c r="B103" s="216"/>
      <c r="C103" s="216"/>
      <c r="D103" s="217"/>
      <c r="E103" s="41">
        <v>670</v>
      </c>
      <c r="F103" s="43">
        <v>0</v>
      </c>
      <c r="G103" s="43">
        <v>0</v>
      </c>
      <c r="H103" s="19"/>
    </row>
    <row r="104" spans="1:12" ht="15.95" customHeight="1">
      <c r="A104" s="218" t="s">
        <v>140</v>
      </c>
      <c r="B104" s="219"/>
      <c r="C104" s="219"/>
      <c r="D104" s="220"/>
      <c r="E104" s="53">
        <v>690</v>
      </c>
      <c r="F104" s="54">
        <f>SUM(F88:F90,F100:F103)</f>
        <v>5246</v>
      </c>
      <c r="G104" s="54">
        <f>SUM(G88:G90,G100:G103)</f>
        <v>5995</v>
      </c>
    </row>
    <row r="105" spans="1:12" ht="15.95" customHeight="1">
      <c r="A105" s="221" t="s">
        <v>80</v>
      </c>
      <c r="B105" s="222"/>
      <c r="C105" s="222"/>
      <c r="D105" s="223"/>
      <c r="E105" s="53">
        <v>700</v>
      </c>
      <c r="F105" s="54">
        <f>F86+F104+F78</f>
        <v>32407</v>
      </c>
      <c r="G105" s="54">
        <f>G86+G104+G78</f>
        <v>31974</v>
      </c>
      <c r="I105" s="38"/>
      <c r="J105" s="38"/>
      <c r="K105" s="38"/>
      <c r="L105" s="38"/>
    </row>
    <row r="106" spans="1:12" ht="15.95" customHeight="1">
      <c r="A106" s="75"/>
      <c r="B106" s="75"/>
      <c r="C106" s="75"/>
      <c r="D106" s="75"/>
      <c r="E106" s="75"/>
      <c r="F106" s="75"/>
      <c r="G106" s="76"/>
      <c r="H106" s="19"/>
      <c r="I106" s="77"/>
      <c r="J106" s="77"/>
      <c r="K106" s="77"/>
      <c r="L106" s="77"/>
    </row>
    <row r="107" spans="1:12" ht="15.95" customHeight="1">
      <c r="A107" s="78" t="s">
        <v>141</v>
      </c>
      <c r="B107" s="213"/>
      <c r="C107" s="213"/>
      <c r="D107" s="79"/>
      <c r="E107" s="75"/>
      <c r="F107" s="214" t="s">
        <v>142</v>
      </c>
      <c r="G107" s="214"/>
      <c r="H107" s="19"/>
      <c r="I107" s="77"/>
      <c r="J107" s="77"/>
      <c r="K107" s="77"/>
      <c r="L107" s="77"/>
    </row>
    <row r="108" spans="1:12" ht="15.95" customHeight="1">
      <c r="A108" s="79"/>
      <c r="B108" s="210" t="s">
        <v>143</v>
      </c>
      <c r="C108" s="210"/>
      <c r="D108" s="79"/>
      <c r="E108" s="80"/>
      <c r="F108" s="211" t="s">
        <v>144</v>
      </c>
      <c r="G108" s="212"/>
      <c r="H108" s="19"/>
      <c r="I108" s="77"/>
      <c r="J108" s="77"/>
      <c r="K108" s="77"/>
      <c r="L108" s="77"/>
    </row>
    <row r="109" spans="1:12" ht="15.95" customHeight="1">
      <c r="A109" s="79"/>
      <c r="B109" s="81"/>
      <c r="C109" s="81"/>
      <c r="D109" s="79"/>
      <c r="E109" s="80"/>
      <c r="F109" s="81"/>
      <c r="G109" s="80"/>
      <c r="H109" s="19"/>
      <c r="I109" s="77"/>
      <c r="J109" s="77"/>
      <c r="K109" s="77"/>
      <c r="L109" s="77"/>
    </row>
    <row r="110" spans="1:12" ht="15.95" customHeight="1">
      <c r="A110" s="78" t="s">
        <v>145</v>
      </c>
      <c r="B110" s="213"/>
      <c r="C110" s="213"/>
      <c r="D110" s="79"/>
      <c r="E110" s="75"/>
      <c r="F110" s="214" t="s">
        <v>146</v>
      </c>
      <c r="G110" s="214"/>
      <c r="H110" s="19"/>
      <c r="I110" s="77"/>
      <c r="J110" s="77"/>
      <c r="K110" s="77"/>
      <c r="L110" s="77"/>
    </row>
    <row r="111" spans="1:12" ht="15.95" customHeight="1">
      <c r="A111" s="79"/>
      <c r="B111" s="210" t="s">
        <v>143</v>
      </c>
      <c r="C111" s="210"/>
      <c r="D111" s="79"/>
      <c r="E111" s="82"/>
      <c r="F111" s="211" t="s">
        <v>144</v>
      </c>
      <c r="G111" s="212"/>
      <c r="H111" s="19"/>
      <c r="I111" s="77"/>
      <c r="J111" s="77"/>
      <c r="K111" s="77"/>
      <c r="L111" s="77"/>
    </row>
    <row r="112" spans="1:12" ht="15.95" customHeight="1">
      <c r="A112" s="79"/>
      <c r="B112" s="79"/>
      <c r="C112" s="79"/>
      <c r="D112" s="79"/>
      <c r="E112" s="75"/>
      <c r="F112" s="83"/>
      <c r="G112" s="83"/>
      <c r="H112" s="19"/>
      <c r="I112" s="77"/>
      <c r="J112" s="77"/>
      <c r="K112" s="77"/>
      <c r="L112" s="77"/>
    </row>
    <row r="113" spans="1:12" ht="15.95" customHeight="1">
      <c r="A113" s="209"/>
      <c r="B113" s="209"/>
      <c r="C113" s="209"/>
      <c r="D113" s="84"/>
      <c r="E113" s="75"/>
      <c r="F113" s="83"/>
      <c r="G113" s="83"/>
      <c r="H113" s="19"/>
      <c r="I113" s="77"/>
      <c r="J113" s="77"/>
      <c r="K113" s="77"/>
      <c r="L113" s="77"/>
    </row>
    <row r="114" spans="1:12" ht="3" customHeight="1">
      <c r="A114" s="85"/>
      <c r="B114" s="85"/>
      <c r="C114" s="85"/>
      <c r="D114" s="85"/>
      <c r="E114" s="75"/>
      <c r="F114" s="75"/>
      <c r="G114" s="76"/>
      <c r="H114" s="86"/>
      <c r="I114" s="37"/>
      <c r="J114" s="37"/>
      <c r="K114" s="37"/>
      <c r="L114" s="37"/>
    </row>
    <row r="115" spans="1:12" s="38" customFormat="1" ht="11.25" hidden="1" customHeight="1">
      <c r="A115" s="87">
        <v>1</v>
      </c>
      <c r="B115" s="87" t="s">
        <v>147</v>
      </c>
      <c r="C115" s="87"/>
      <c r="D115" s="87"/>
      <c r="E115" s="87"/>
      <c r="F115" s="87"/>
      <c r="G115" s="87"/>
      <c r="H115" s="88"/>
    </row>
    <row r="116" spans="1:12" s="38" customFormat="1" ht="11.25" hidden="1" customHeight="1">
      <c r="A116" s="87">
        <v>2</v>
      </c>
      <c r="B116" s="87" t="s">
        <v>148</v>
      </c>
      <c r="C116" s="87"/>
      <c r="D116" s="87"/>
      <c r="E116" s="89" t="s">
        <v>149</v>
      </c>
      <c r="F116" s="90">
        <f>DATE(I3,1,1)</f>
        <v>1</v>
      </c>
      <c r="G116" s="90">
        <f>DATE(I3,3,31)</f>
        <v>91</v>
      </c>
      <c r="H116" s="88"/>
    </row>
    <row r="117" spans="1:12" s="38" customFormat="1" ht="11.25" hidden="1" customHeight="1">
      <c r="A117" s="87">
        <v>3</v>
      </c>
      <c r="B117" s="87" t="s">
        <v>150</v>
      </c>
      <c r="C117" s="87"/>
      <c r="D117" s="87"/>
      <c r="E117" s="91" t="s">
        <v>151</v>
      </c>
      <c r="F117" s="90">
        <f>DATE(I3,1,1)</f>
        <v>1</v>
      </c>
      <c r="G117" s="90">
        <f>DATE(I3,6,30)</f>
        <v>182</v>
      </c>
      <c r="H117" s="88"/>
    </row>
    <row r="118" spans="1:12" s="38" customFormat="1" ht="11.25" hidden="1" customHeight="1">
      <c r="A118" s="87">
        <v>4</v>
      </c>
      <c r="B118" s="87" t="s">
        <v>152</v>
      </c>
      <c r="C118" s="87"/>
      <c r="D118" s="87"/>
      <c r="E118" s="91" t="s">
        <v>153</v>
      </c>
      <c r="F118" s="90">
        <f>DATE(I3,1,1)</f>
        <v>1</v>
      </c>
      <c r="G118" s="92">
        <f>DATE(I3,9,30)</f>
        <v>274</v>
      </c>
      <c r="H118" s="88"/>
    </row>
    <row r="119" spans="1:12" s="38" customFormat="1" ht="11.25" hidden="1" customHeight="1">
      <c r="A119" s="87">
        <v>5</v>
      </c>
      <c r="B119" s="87" t="s">
        <v>154</v>
      </c>
      <c r="C119" s="87"/>
      <c r="D119" s="87"/>
      <c r="E119" s="91" t="s">
        <v>155</v>
      </c>
      <c r="F119" s="90">
        <f>DATE(I3,1,1)</f>
        <v>1</v>
      </c>
      <c r="G119" s="92">
        <f>DATE(I3,12,31)</f>
        <v>366</v>
      </c>
      <c r="H119" s="88"/>
    </row>
    <row r="120" spans="1:12" s="38" customFormat="1" ht="11.25" hidden="1" customHeight="1">
      <c r="A120" s="87">
        <v>6</v>
      </c>
      <c r="B120" s="87" t="s">
        <v>156</v>
      </c>
      <c r="C120" s="87"/>
      <c r="D120" s="87"/>
      <c r="E120" s="91">
        <v>2019</v>
      </c>
      <c r="F120" s="90">
        <f t="shared" ref="F120:F126" si="0">DATE(E120,1,1)</f>
        <v>43466</v>
      </c>
      <c r="G120" s="92">
        <f t="shared" ref="G120:G126" si="1">DATE(E120,12,31)</f>
        <v>43830</v>
      </c>
      <c r="H120" s="88"/>
    </row>
    <row r="121" spans="1:12" s="38" customFormat="1" ht="11.25" hidden="1" customHeight="1">
      <c r="A121" s="87">
        <v>7</v>
      </c>
      <c r="B121" s="87" t="s">
        <v>157</v>
      </c>
      <c r="C121" s="87"/>
      <c r="D121" s="87"/>
      <c r="E121" s="91">
        <v>2020</v>
      </c>
      <c r="F121" s="90">
        <f t="shared" si="0"/>
        <v>43831</v>
      </c>
      <c r="G121" s="92">
        <f t="shared" si="1"/>
        <v>44196</v>
      </c>
      <c r="H121" s="88"/>
    </row>
    <row r="122" spans="1:12" s="38" customFormat="1" ht="11.25" hidden="1" customHeight="1">
      <c r="A122" s="87">
        <v>8</v>
      </c>
      <c r="B122" s="87" t="s">
        <v>158</v>
      </c>
      <c r="C122" s="87"/>
      <c r="D122" s="87"/>
      <c r="E122" s="91">
        <v>2021</v>
      </c>
      <c r="F122" s="90">
        <f t="shared" si="0"/>
        <v>44197</v>
      </c>
      <c r="G122" s="92">
        <f t="shared" si="1"/>
        <v>44561</v>
      </c>
      <c r="H122" s="88"/>
    </row>
    <row r="123" spans="1:12" s="38" customFormat="1" ht="11.25" hidden="1" customHeight="1">
      <c r="A123" s="93">
        <v>9</v>
      </c>
      <c r="B123" s="93" t="s">
        <v>159</v>
      </c>
      <c r="C123" s="93"/>
      <c r="D123" s="93"/>
      <c r="E123" s="91">
        <v>2022</v>
      </c>
      <c r="F123" s="90">
        <f t="shared" si="0"/>
        <v>44562</v>
      </c>
      <c r="G123" s="92">
        <f t="shared" si="1"/>
        <v>44926</v>
      </c>
      <c r="H123" s="88"/>
    </row>
    <row r="124" spans="1:12" s="38" customFormat="1" ht="11.25" hidden="1" customHeight="1">
      <c r="A124" s="93">
        <v>10</v>
      </c>
      <c r="B124" s="93" t="s">
        <v>160</v>
      </c>
      <c r="C124" s="93"/>
      <c r="D124" s="93"/>
      <c r="E124" s="91">
        <v>2023</v>
      </c>
      <c r="F124" s="90">
        <f t="shared" si="0"/>
        <v>44927</v>
      </c>
      <c r="G124" s="92">
        <f t="shared" si="1"/>
        <v>45291</v>
      </c>
      <c r="H124" s="88"/>
    </row>
    <row r="125" spans="1:12" s="38" customFormat="1" ht="11.25" hidden="1" customHeight="1">
      <c r="A125" s="93">
        <v>11</v>
      </c>
      <c r="B125" s="93" t="s">
        <v>161</v>
      </c>
      <c r="C125" s="93"/>
      <c r="D125" s="93"/>
      <c r="E125" s="91">
        <v>2024</v>
      </c>
      <c r="F125" s="90">
        <f t="shared" si="0"/>
        <v>45292</v>
      </c>
      <c r="G125" s="92">
        <f t="shared" si="1"/>
        <v>45657</v>
      </c>
      <c r="H125" s="88"/>
    </row>
    <row r="126" spans="1:12" s="38" customFormat="1" ht="11.25" hidden="1" customHeight="1">
      <c r="A126" s="93">
        <v>12</v>
      </c>
      <c r="B126" s="93" t="s">
        <v>162</v>
      </c>
      <c r="C126" s="93"/>
      <c r="D126" s="93"/>
      <c r="E126" s="91">
        <v>2025</v>
      </c>
      <c r="F126" s="90">
        <f t="shared" si="0"/>
        <v>45658</v>
      </c>
      <c r="G126" s="92">
        <f t="shared" si="1"/>
        <v>46022</v>
      </c>
      <c r="H126" s="88"/>
    </row>
    <row r="127" spans="1:12" s="38" customFormat="1" ht="11.25" hidden="1" customHeight="1">
      <c r="A127" s="93"/>
      <c r="B127" s="93"/>
      <c r="C127" s="93"/>
      <c r="D127" s="93"/>
      <c r="E127" s="93"/>
      <c r="F127" s="93"/>
      <c r="G127" s="93"/>
      <c r="H127" s="88"/>
    </row>
    <row r="128" spans="1:12" s="38" customFormat="1" ht="11.25" hidden="1" customHeight="1">
      <c r="A128" s="93"/>
      <c r="B128" s="93"/>
      <c r="C128" s="93"/>
      <c r="D128" s="93"/>
      <c r="E128" s="93"/>
      <c r="F128" s="93"/>
      <c r="G128" s="93"/>
      <c r="H128" s="88"/>
    </row>
    <row r="129" spans="1:8" s="37" customFormat="1" ht="11.25" hidden="1" customHeight="1">
      <c r="A129" s="85"/>
      <c r="B129" s="85"/>
      <c r="C129" s="85"/>
      <c r="D129" s="85"/>
      <c r="E129" s="85"/>
      <c r="F129" s="85"/>
      <c r="G129" s="85"/>
      <c r="H129" s="86"/>
    </row>
    <row r="130" spans="1:8" s="37" customFormat="1" ht="11.25" customHeight="1">
      <c r="H130" s="86"/>
    </row>
    <row r="131" spans="1:8" s="37" customFormat="1" ht="11.25" customHeight="1">
      <c r="H131" s="86"/>
    </row>
  </sheetData>
  <sheetProtection formatCells="0" formatColumns="0" formatRows="0" insertColumns="0" insertRows="0" insertHyperlinks="0" deleteColumns="0" deleteRows="0"/>
  <mergeCells count="119">
    <mergeCell ref="K2:K3"/>
    <mergeCell ref="A3:H3"/>
    <mergeCell ref="A4:G6"/>
    <mergeCell ref="H5:I5"/>
    <mergeCell ref="H6:I6"/>
    <mergeCell ref="E14:G14"/>
    <mergeCell ref="F15:G15"/>
    <mergeCell ref="F16:G17"/>
    <mergeCell ref="A18:G18"/>
    <mergeCell ref="C19:F19"/>
    <mergeCell ref="A21:C21"/>
    <mergeCell ref="D21:G21"/>
    <mergeCell ref="A2:H2"/>
    <mergeCell ref="J2:J3"/>
    <mergeCell ref="J26:J27"/>
    <mergeCell ref="K26:K27"/>
    <mergeCell ref="A27:C27"/>
    <mergeCell ref="D27:G27"/>
    <mergeCell ref="A22:C22"/>
    <mergeCell ref="D22:G22"/>
    <mergeCell ref="A23:C23"/>
    <mergeCell ref="D23:G23"/>
    <mergeCell ref="A24:C24"/>
    <mergeCell ref="D24:G24"/>
    <mergeCell ref="C29:D29"/>
    <mergeCell ref="E29:F29"/>
    <mergeCell ref="C30:D30"/>
    <mergeCell ref="E30:F30"/>
    <mergeCell ref="C31:D31"/>
    <mergeCell ref="E31:F31"/>
    <mergeCell ref="A25:C25"/>
    <mergeCell ref="D25:G25"/>
    <mergeCell ref="A26:C26"/>
    <mergeCell ref="D26:G26"/>
    <mergeCell ref="A38:D38"/>
    <mergeCell ref="A39:D39"/>
    <mergeCell ref="I39:I40"/>
    <mergeCell ref="A40:D40"/>
    <mergeCell ref="A41:D41"/>
    <mergeCell ref="A42:D42"/>
    <mergeCell ref="A33:D33"/>
    <mergeCell ref="H33:J35"/>
    <mergeCell ref="A34:D34"/>
    <mergeCell ref="A35:D35"/>
    <mergeCell ref="A36:D36"/>
    <mergeCell ref="A37:D37"/>
    <mergeCell ref="A49:D49"/>
    <mergeCell ref="A50:D50"/>
    <mergeCell ref="A51:D51"/>
    <mergeCell ref="A52:D52"/>
    <mergeCell ref="A53:D53"/>
    <mergeCell ref="A54:D54"/>
    <mergeCell ref="A43:D43"/>
    <mergeCell ref="A44:D44"/>
    <mergeCell ref="A45:D45"/>
    <mergeCell ref="A46:D46"/>
    <mergeCell ref="A47:D47"/>
    <mergeCell ref="A48:D48"/>
    <mergeCell ref="A61:D61"/>
    <mergeCell ref="A62:D62"/>
    <mergeCell ref="A63:D63"/>
    <mergeCell ref="A64:D64"/>
    <mergeCell ref="A65:D65"/>
    <mergeCell ref="A66:D66"/>
    <mergeCell ref="A55:D55"/>
    <mergeCell ref="A56:D56"/>
    <mergeCell ref="A57:D57"/>
    <mergeCell ref="A58:D58"/>
    <mergeCell ref="A59:D59"/>
    <mergeCell ref="A60:D60"/>
    <mergeCell ref="A72:D72"/>
    <mergeCell ref="A73:D73"/>
    <mergeCell ref="A74:D74"/>
    <mergeCell ref="A75:D75"/>
    <mergeCell ref="A76:D76"/>
    <mergeCell ref="A77:D77"/>
    <mergeCell ref="A67:D67"/>
    <mergeCell ref="H67:N67"/>
    <mergeCell ref="A68:D68"/>
    <mergeCell ref="A69:D69"/>
    <mergeCell ref="A70:D70"/>
    <mergeCell ref="A71:D71"/>
    <mergeCell ref="A84:D84"/>
    <mergeCell ref="A85:D85"/>
    <mergeCell ref="A86:D86"/>
    <mergeCell ref="A87:D87"/>
    <mergeCell ref="A88:D88"/>
    <mergeCell ref="A89:D89"/>
    <mergeCell ref="A78:D78"/>
    <mergeCell ref="A79:D79"/>
    <mergeCell ref="A80:D80"/>
    <mergeCell ref="A81:D81"/>
    <mergeCell ref="A82:D82"/>
    <mergeCell ref="A83:D83"/>
    <mergeCell ref="A96:D96"/>
    <mergeCell ref="A97:D97"/>
    <mergeCell ref="A98:D98"/>
    <mergeCell ref="A99:D99"/>
    <mergeCell ref="A100:D100"/>
    <mergeCell ref="A101:D101"/>
    <mergeCell ref="A90:D90"/>
    <mergeCell ref="A91:D91"/>
    <mergeCell ref="A92:D92"/>
    <mergeCell ref="A93:D93"/>
    <mergeCell ref="A94:D94"/>
    <mergeCell ref="A95:D95"/>
    <mergeCell ref="A113:C113"/>
    <mergeCell ref="B108:C108"/>
    <mergeCell ref="F108:G108"/>
    <mergeCell ref="B110:C110"/>
    <mergeCell ref="F110:G110"/>
    <mergeCell ref="B111:C111"/>
    <mergeCell ref="F111:G111"/>
    <mergeCell ref="A102:D102"/>
    <mergeCell ref="A103:D103"/>
    <mergeCell ref="A104:D104"/>
    <mergeCell ref="A105:D105"/>
    <mergeCell ref="B107:C107"/>
    <mergeCell ref="F107:G107"/>
  </mergeCells>
  <conditionalFormatting sqref="F105">
    <cfRule type="cellIs" dxfId="37" priority="1" stopIfTrue="1" operator="notEqual">
      <formula>$F$66</formula>
    </cfRule>
  </conditionalFormatting>
  <conditionalFormatting sqref="G105">
    <cfRule type="cellIs" dxfId="36" priority="2" stopIfTrue="1" operator="notEqual">
      <formula>$G$66</formula>
    </cfRule>
  </conditionalFormatting>
  <conditionalFormatting sqref="F66">
    <cfRule type="cellIs" dxfId="35" priority="3" stopIfTrue="1" operator="notEqual">
      <formula>$F$105</formula>
    </cfRule>
  </conditionalFormatting>
  <conditionalFormatting sqref="G66">
    <cfRule type="cellIs" dxfId="34" priority="4" stopIfTrue="1" operator="notEqual">
      <formula>$G$105</formula>
    </cfRule>
  </conditionalFormatting>
  <conditionalFormatting sqref="F62:G62 F43:G43">
    <cfRule type="cellIs" dxfId="33" priority="5" stopIfTrue="1" operator="lessThan">
      <formula>#REF!</formula>
    </cfRule>
  </conditionalFormatting>
  <conditionalFormatting sqref="J5">
    <cfRule type="cellIs" dxfId="32" priority="6" stopIfTrue="1" operator="equal">
      <formula>$J$6</formula>
    </cfRule>
  </conditionalFormatting>
  <conditionalFormatting sqref="K5">
    <cfRule type="cellIs" dxfId="31" priority="7" stopIfTrue="1" operator="equal">
      <formula>$K$6</formula>
    </cfRule>
  </conditionalFormatting>
  <conditionalFormatting sqref="J29">
    <cfRule type="cellIs" dxfId="30" priority="8" stopIfTrue="1" operator="equal">
      <formula>$J$66</formula>
    </cfRule>
  </conditionalFormatting>
  <conditionalFormatting sqref="K29">
    <cfRule type="cellIs" dxfId="29" priority="9" stopIfTrue="1" operator="equal">
      <formula>$K$66</formula>
    </cfRule>
  </conditionalFormatting>
  <dataValidations count="4">
    <dataValidation type="list" allowBlank="1" showInputMessage="1" showErrorMessage="1" sqref="I3">
      <formula1>$E$120:$E$127</formula1>
    </dataValidation>
    <dataValidation type="list" allowBlank="1" showInputMessage="1" showErrorMessage="1" sqref="I2">
      <formula1>$E$116:$E$127</formula1>
    </dataValidation>
    <dataValidation type="list" allowBlank="1" showInputMessage="1" showErrorMessage="1" sqref="I26">
      <formula1>#REF!</formula1>
    </dataValidation>
    <dataValidation type="decimal" operator="greaterThanOrEqual" allowBlank="1" showInputMessage="1" showErrorMessage="1" errorTitle="Внимание!" error="Значение в данной ячейке не должно быть отрицательным" sqref="F71:G72">
      <formula1>0</formula1>
    </dataValidation>
  </dataValidations>
  <pageMargins left="0.78740157480314965" right="0.39370078740157483" top="0.39370078740157483" bottom="0.19685039370078741" header="0.19685039370078741" footer="0.23622047244094491"/>
  <pageSetup paperSize="9" scale="99" fitToHeight="0" orientation="portrait" blackAndWhite="1" r:id="rId1"/>
  <headerFooter alignWithMargins="0"/>
  <rowBreaks count="1" manualBreakCount="1">
    <brk id="66"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3">
    <tabColor indexed="13"/>
  </sheetPr>
  <dimension ref="A1:V78"/>
  <sheetViews>
    <sheetView topLeftCell="A40" zoomScaleNormal="100" zoomScaleSheetLayoutView="100" workbookViewId="0">
      <selection activeCell="G59" sqref="G59:J59"/>
    </sheetView>
  </sheetViews>
  <sheetFormatPr defaultRowHeight="11.25" customHeight="1"/>
  <cols>
    <col min="1" max="1" width="16.85546875" style="39" customWidth="1"/>
    <col min="2" max="2" width="13.7109375" style="39" customWidth="1"/>
    <col min="3" max="3" width="8.42578125" style="39" customWidth="1"/>
    <col min="4" max="4" width="6.42578125" style="39" customWidth="1"/>
    <col min="5" max="5" width="2.5703125" style="39" customWidth="1"/>
    <col min="6" max="6" width="7.85546875" style="39" customWidth="1"/>
    <col min="7" max="7" width="2.7109375" style="39" customWidth="1"/>
    <col min="8" max="8" width="7" style="39" customWidth="1"/>
    <col min="9" max="9" width="2" style="39" customWidth="1"/>
    <col min="10" max="10" width="7.5703125" style="39" customWidth="1"/>
    <col min="11" max="11" width="5.28515625" style="39" customWidth="1"/>
    <col min="12" max="12" width="6.7109375" style="39" customWidth="1"/>
    <col min="13" max="13" width="1.5703125" style="39" customWidth="1"/>
    <col min="14" max="14" width="10.5703125" style="39" customWidth="1"/>
    <col min="15" max="15" width="24" style="110" customWidth="1"/>
    <col min="16" max="16" width="6.7109375" style="110" customWidth="1"/>
    <col min="17" max="22" width="9.140625" style="110"/>
    <col min="23" max="16384" width="9.140625" style="39"/>
  </cols>
  <sheetData>
    <row r="1" spans="1:22" s="3" customFormat="1" ht="11.25" customHeight="1">
      <c r="A1" s="18"/>
      <c r="B1" s="94"/>
      <c r="C1" s="94"/>
      <c r="D1" s="94"/>
      <c r="E1" s="94"/>
      <c r="F1" s="94"/>
      <c r="G1" s="94"/>
      <c r="H1" s="94"/>
      <c r="I1" s="94"/>
      <c r="J1" s="389" t="s">
        <v>163</v>
      </c>
      <c r="K1" s="389"/>
      <c r="L1" s="389"/>
      <c r="M1" s="389"/>
      <c r="N1" s="389"/>
      <c r="O1" s="95"/>
      <c r="P1" s="95"/>
      <c r="Q1" s="95"/>
      <c r="R1" s="95"/>
      <c r="S1" s="95"/>
      <c r="T1" s="95"/>
      <c r="U1" s="95"/>
      <c r="V1" s="95"/>
    </row>
    <row r="2" spans="1:22" s="3" customFormat="1" ht="32.25" customHeight="1">
      <c r="A2" s="94"/>
      <c r="B2" s="94"/>
      <c r="C2" s="94"/>
      <c r="D2" s="94"/>
      <c r="E2" s="94"/>
      <c r="F2" s="94"/>
      <c r="G2" s="94"/>
      <c r="H2" s="390" t="s">
        <v>164</v>
      </c>
      <c r="I2" s="390"/>
      <c r="J2" s="390"/>
      <c r="K2" s="390"/>
      <c r="L2" s="390"/>
      <c r="M2" s="390"/>
      <c r="N2" s="390"/>
      <c r="O2" s="95"/>
      <c r="P2" s="95"/>
      <c r="Q2" s="95"/>
      <c r="R2" s="95"/>
      <c r="S2" s="95"/>
      <c r="T2" s="95"/>
      <c r="U2" s="95"/>
      <c r="V2" s="95"/>
    </row>
    <row r="3" spans="1:22" s="3" customFormat="1" ht="24" customHeight="1">
      <c r="A3" s="94"/>
      <c r="B3" s="94"/>
      <c r="C3" s="94"/>
      <c r="D3" s="94"/>
      <c r="E3" s="94"/>
      <c r="F3" s="94"/>
      <c r="G3" s="94"/>
      <c r="H3" s="94"/>
      <c r="I3" s="94"/>
      <c r="J3" s="94"/>
      <c r="K3" s="94"/>
      <c r="L3" s="94"/>
      <c r="M3" s="94"/>
      <c r="N3" s="96" t="s">
        <v>165</v>
      </c>
      <c r="O3" s="95"/>
      <c r="P3" s="95"/>
      <c r="Q3" s="95"/>
      <c r="R3" s="95"/>
      <c r="S3" s="95"/>
      <c r="T3" s="95"/>
      <c r="U3" s="95"/>
      <c r="V3" s="95"/>
    </row>
    <row r="4" spans="1:22" s="3" customFormat="1" ht="12.75" customHeight="1">
      <c r="A4" s="391" t="s">
        <v>166</v>
      </c>
      <c r="B4" s="391"/>
      <c r="C4" s="391"/>
      <c r="D4" s="391"/>
      <c r="E4" s="391"/>
      <c r="F4" s="391"/>
      <c r="G4" s="391"/>
      <c r="H4" s="391"/>
      <c r="I4" s="391"/>
      <c r="J4" s="391"/>
      <c r="K4" s="391"/>
      <c r="L4" s="391"/>
      <c r="M4" s="391"/>
      <c r="N4" s="391"/>
      <c r="O4" s="95"/>
      <c r="P4" s="95"/>
      <c r="Q4" s="95"/>
      <c r="R4" s="95"/>
      <c r="S4" s="95"/>
      <c r="T4" s="95"/>
      <c r="U4" s="95"/>
      <c r="V4" s="95"/>
    </row>
    <row r="5" spans="1:22" s="3" customFormat="1" ht="12.75" customHeight="1">
      <c r="A5" s="391" t="s">
        <v>167</v>
      </c>
      <c r="B5" s="391"/>
      <c r="C5" s="391"/>
      <c r="D5" s="391"/>
      <c r="E5" s="391"/>
      <c r="F5" s="391"/>
      <c r="G5" s="391"/>
      <c r="H5" s="391"/>
      <c r="I5" s="391"/>
      <c r="J5" s="391"/>
      <c r="K5" s="391"/>
      <c r="L5" s="391"/>
      <c r="M5" s="391"/>
      <c r="N5" s="391"/>
      <c r="O5" s="95"/>
      <c r="P5" s="95"/>
      <c r="Q5" s="95"/>
      <c r="R5" s="95"/>
      <c r="S5" s="95"/>
      <c r="T5" s="95"/>
      <c r="U5" s="95"/>
      <c r="V5" s="95"/>
    </row>
    <row r="6" spans="1:22" s="3" customFormat="1" ht="15" customHeight="1">
      <c r="A6" s="94"/>
      <c r="B6" s="94"/>
      <c r="C6" s="97" t="s">
        <v>168</v>
      </c>
      <c r="D6" s="98" t="str">
        <f>[1]Баланс!O6</f>
        <v>январь</v>
      </c>
      <c r="E6" s="99" t="s">
        <v>169</v>
      </c>
      <c r="F6" s="100" t="str">
        <f>[1]Баланс!Q6</f>
        <v>декабрь</v>
      </c>
      <c r="G6" s="392">
        <f>[1]Баланс!K5</f>
        <v>44561</v>
      </c>
      <c r="H6" s="392"/>
      <c r="I6" s="101"/>
      <c r="J6" s="101"/>
      <c r="K6" s="101"/>
      <c r="L6" s="102"/>
      <c r="M6" s="102"/>
      <c r="N6" s="94"/>
      <c r="O6" s="95"/>
      <c r="P6" s="95"/>
      <c r="Q6" s="95"/>
      <c r="R6" s="95"/>
      <c r="S6" s="95"/>
      <c r="T6" s="95"/>
      <c r="U6" s="95"/>
      <c r="V6" s="95"/>
    </row>
    <row r="7" spans="1:22" s="3" customFormat="1" ht="9" customHeight="1">
      <c r="A7" s="75"/>
      <c r="B7" s="94"/>
      <c r="C7" s="94"/>
      <c r="D7" s="94"/>
      <c r="E7" s="94"/>
      <c r="F7" s="94"/>
      <c r="G7" s="94"/>
      <c r="H7" s="94"/>
      <c r="I7" s="94"/>
      <c r="J7" s="94"/>
      <c r="K7" s="94"/>
      <c r="L7" s="94"/>
      <c r="M7" s="94"/>
      <c r="N7" s="94"/>
      <c r="O7" s="95"/>
      <c r="P7" s="95"/>
      <c r="Q7" s="95"/>
      <c r="R7" s="95"/>
      <c r="S7" s="95"/>
      <c r="T7" s="95"/>
      <c r="U7" s="95"/>
      <c r="V7" s="95"/>
    </row>
    <row r="8" spans="1:22" s="3" customFormat="1" ht="15" customHeight="1">
      <c r="A8" s="378" t="s">
        <v>12</v>
      </c>
      <c r="B8" s="379"/>
      <c r="C8" s="379"/>
      <c r="D8" s="103"/>
      <c r="E8" s="380" t="str">
        <f>[1]Баланс!$D$21</f>
        <v>ОАО "Белсвязьстрой"</v>
      </c>
      <c r="F8" s="381"/>
      <c r="G8" s="381"/>
      <c r="H8" s="381"/>
      <c r="I8" s="381"/>
      <c r="J8" s="381"/>
      <c r="K8" s="381"/>
      <c r="L8" s="381"/>
      <c r="M8" s="381"/>
      <c r="N8" s="382"/>
      <c r="O8" s="95"/>
      <c r="P8" s="95"/>
      <c r="Q8" s="95"/>
      <c r="R8" s="95"/>
      <c r="S8" s="95"/>
      <c r="T8" s="95"/>
      <c r="U8" s="95"/>
      <c r="V8" s="95"/>
    </row>
    <row r="9" spans="1:22" s="3" customFormat="1" ht="15" customHeight="1">
      <c r="A9" s="378" t="s">
        <v>14</v>
      </c>
      <c r="B9" s="379"/>
      <c r="C9" s="379"/>
      <c r="D9" s="103"/>
      <c r="E9" s="383">
        <f>[1]Баланс!$D$22</f>
        <v>100028969</v>
      </c>
      <c r="F9" s="384"/>
      <c r="G9" s="384"/>
      <c r="H9" s="384"/>
      <c r="I9" s="384"/>
      <c r="J9" s="384"/>
      <c r="K9" s="384"/>
      <c r="L9" s="384"/>
      <c r="M9" s="384"/>
      <c r="N9" s="385"/>
      <c r="O9" s="95"/>
      <c r="P9" s="95"/>
      <c r="Q9" s="95"/>
      <c r="R9" s="95"/>
      <c r="S9" s="95"/>
      <c r="T9" s="95"/>
      <c r="U9" s="95"/>
      <c r="V9" s="95"/>
    </row>
    <row r="10" spans="1:22" s="3" customFormat="1" ht="15" customHeight="1">
      <c r="A10" s="378" t="s">
        <v>15</v>
      </c>
      <c r="B10" s="379"/>
      <c r="C10" s="379"/>
      <c r="D10" s="103"/>
      <c r="E10" s="386">
        <f>[1]Баланс!$D$23</f>
        <v>42220</v>
      </c>
      <c r="F10" s="387"/>
      <c r="G10" s="387"/>
      <c r="H10" s="387"/>
      <c r="I10" s="387"/>
      <c r="J10" s="387"/>
      <c r="K10" s="387"/>
      <c r="L10" s="387"/>
      <c r="M10" s="387"/>
      <c r="N10" s="388"/>
      <c r="O10" s="95"/>
      <c r="P10" s="95"/>
      <c r="Q10" s="95"/>
      <c r="R10" s="95"/>
      <c r="S10" s="95"/>
      <c r="T10" s="95"/>
      <c r="U10" s="95"/>
      <c r="V10" s="95"/>
    </row>
    <row r="11" spans="1:22" s="3" customFormat="1" ht="15" customHeight="1">
      <c r="A11" s="378" t="s">
        <v>16</v>
      </c>
      <c r="B11" s="379"/>
      <c r="C11" s="379"/>
      <c r="D11" s="103"/>
      <c r="E11" s="380" t="str">
        <f>[1]Баланс!$D$24</f>
        <v>Открытое акционерное общество</v>
      </c>
      <c r="F11" s="381"/>
      <c r="G11" s="381"/>
      <c r="H11" s="381"/>
      <c r="I11" s="381"/>
      <c r="J11" s="381"/>
      <c r="K11" s="381"/>
      <c r="L11" s="381"/>
      <c r="M11" s="381"/>
      <c r="N11" s="382"/>
      <c r="O11" s="95"/>
      <c r="P11" s="95"/>
      <c r="Q11" s="95"/>
      <c r="R11" s="95"/>
      <c r="S11" s="95"/>
      <c r="T11" s="95"/>
      <c r="U11" s="95"/>
      <c r="V11" s="95"/>
    </row>
    <row r="12" spans="1:22" s="3" customFormat="1" ht="15" customHeight="1">
      <c r="A12" s="378" t="s">
        <v>18</v>
      </c>
      <c r="B12" s="379"/>
      <c r="C12" s="379"/>
      <c r="D12" s="103"/>
      <c r="E12" s="380" t="str">
        <f>[1]Баланс!$D$25</f>
        <v>Собрание акционеров</v>
      </c>
      <c r="F12" s="381"/>
      <c r="G12" s="381"/>
      <c r="H12" s="381"/>
      <c r="I12" s="381"/>
      <c r="J12" s="381"/>
      <c r="K12" s="381"/>
      <c r="L12" s="381"/>
      <c r="M12" s="381"/>
      <c r="N12" s="382"/>
      <c r="O12" s="95"/>
      <c r="P12" s="95"/>
      <c r="Q12" s="95"/>
      <c r="R12" s="95"/>
      <c r="S12" s="95"/>
      <c r="T12" s="95"/>
      <c r="U12" s="95"/>
      <c r="V12" s="95"/>
    </row>
    <row r="13" spans="1:22" s="3" customFormat="1" ht="15" customHeight="1">
      <c r="A13" s="378" t="s">
        <v>20</v>
      </c>
      <c r="B13" s="379"/>
      <c r="C13" s="379"/>
      <c r="D13" s="103"/>
      <c r="E13" s="380" t="str">
        <f>[1]Баланс!$D$26</f>
        <v>тыс. руб.</v>
      </c>
      <c r="F13" s="381"/>
      <c r="G13" s="381"/>
      <c r="H13" s="381"/>
      <c r="I13" s="381"/>
      <c r="J13" s="381"/>
      <c r="K13" s="381"/>
      <c r="L13" s="381"/>
      <c r="M13" s="381"/>
      <c r="N13" s="382"/>
      <c r="O13" s="95"/>
      <c r="P13" s="95"/>
      <c r="Q13" s="95"/>
      <c r="R13" s="95"/>
      <c r="S13" s="95"/>
      <c r="T13" s="95"/>
      <c r="U13" s="95"/>
      <c r="V13" s="95"/>
    </row>
    <row r="14" spans="1:22" s="3" customFormat="1" ht="15" customHeight="1">
      <c r="A14" s="378" t="s">
        <v>22</v>
      </c>
      <c r="B14" s="379"/>
      <c r="C14" s="379"/>
      <c r="D14" s="103"/>
      <c r="E14" s="380" t="str">
        <f>[1]Баланс!$D$27</f>
        <v>220037, г. Минск, ул. Аннаева, 49</v>
      </c>
      <c r="F14" s="381"/>
      <c r="G14" s="381"/>
      <c r="H14" s="381"/>
      <c r="I14" s="381"/>
      <c r="J14" s="381"/>
      <c r="K14" s="381"/>
      <c r="L14" s="381"/>
      <c r="M14" s="381"/>
      <c r="N14" s="382"/>
      <c r="O14" s="95"/>
      <c r="P14" s="95"/>
      <c r="Q14" s="95"/>
      <c r="R14" s="95"/>
      <c r="S14" s="95"/>
      <c r="T14" s="95"/>
      <c r="U14" s="95"/>
      <c r="V14" s="95"/>
    </row>
    <row r="15" spans="1:22" s="3" customFormat="1" ht="5.25" customHeight="1">
      <c r="A15" s="75"/>
      <c r="B15" s="75"/>
      <c r="C15" s="75"/>
      <c r="D15" s="75"/>
      <c r="E15" s="75"/>
      <c r="F15" s="75"/>
      <c r="G15" s="75"/>
      <c r="H15" s="75"/>
      <c r="I15" s="75"/>
      <c r="J15" s="94"/>
      <c r="K15" s="94"/>
      <c r="L15" s="94"/>
      <c r="M15" s="94"/>
      <c r="N15" s="94"/>
      <c r="O15" s="95"/>
      <c r="P15" s="95"/>
      <c r="Q15" s="95"/>
      <c r="R15" s="95"/>
      <c r="S15" s="95"/>
      <c r="T15" s="95"/>
      <c r="U15" s="95"/>
      <c r="V15" s="95"/>
    </row>
    <row r="16" spans="1:22" s="3" customFormat="1" ht="15" customHeight="1">
      <c r="A16" s="326" t="s">
        <v>170</v>
      </c>
      <c r="B16" s="327"/>
      <c r="C16" s="327"/>
      <c r="D16" s="327"/>
      <c r="E16" s="328"/>
      <c r="F16" s="332" t="s">
        <v>28</v>
      </c>
      <c r="G16" s="104" t="s">
        <v>171</v>
      </c>
      <c r="H16" s="105" t="str">
        <f>D6</f>
        <v>январь</v>
      </c>
      <c r="I16" s="105" t="s">
        <v>169</v>
      </c>
      <c r="J16" s="106" t="str">
        <f>F6</f>
        <v>декабрь</v>
      </c>
      <c r="K16" s="107" t="s">
        <v>172</v>
      </c>
      <c r="L16" s="105" t="str">
        <f>H16</f>
        <v>январь</v>
      </c>
      <c r="M16" s="108" t="s">
        <v>169</v>
      </c>
      <c r="N16" s="106" t="str">
        <f>J16</f>
        <v>декабрь</v>
      </c>
      <c r="O16" s="373" t="s">
        <v>29</v>
      </c>
      <c r="P16" s="374"/>
      <c r="Q16" s="374"/>
      <c r="R16" s="95"/>
      <c r="S16" s="95"/>
      <c r="T16" s="95"/>
      <c r="U16" s="95"/>
      <c r="V16" s="95"/>
    </row>
    <row r="17" spans="1:22" ht="15" customHeight="1">
      <c r="A17" s="329"/>
      <c r="B17" s="330"/>
      <c r="C17" s="330"/>
      <c r="D17" s="330"/>
      <c r="E17" s="331"/>
      <c r="F17" s="333"/>
      <c r="G17" s="334">
        <f>G6</f>
        <v>44561</v>
      </c>
      <c r="H17" s="335"/>
      <c r="I17" s="335"/>
      <c r="J17" s="336"/>
      <c r="K17" s="334">
        <f>DATE(YEAR(G17),MONTH(0),DAY(0))</f>
        <v>44196</v>
      </c>
      <c r="L17" s="335"/>
      <c r="M17" s="335"/>
      <c r="N17" s="336"/>
      <c r="O17" s="373"/>
      <c r="P17" s="374"/>
      <c r="Q17" s="374"/>
      <c r="R17" s="109"/>
      <c r="S17" s="109"/>
      <c r="T17" s="109"/>
      <c r="U17" s="109"/>
    </row>
    <row r="18" spans="1:22" ht="11.25" customHeight="1">
      <c r="A18" s="279">
        <v>1</v>
      </c>
      <c r="B18" s="280"/>
      <c r="C18" s="280"/>
      <c r="D18" s="280"/>
      <c r="E18" s="281"/>
      <c r="F18" s="111">
        <v>2</v>
      </c>
      <c r="G18" s="375">
        <v>3</v>
      </c>
      <c r="H18" s="376"/>
      <c r="I18" s="376"/>
      <c r="J18" s="377"/>
      <c r="K18" s="375">
        <v>4</v>
      </c>
      <c r="L18" s="376"/>
      <c r="M18" s="376"/>
      <c r="N18" s="377"/>
      <c r="O18" s="373"/>
      <c r="P18" s="374"/>
      <c r="Q18" s="374"/>
      <c r="R18" s="109"/>
      <c r="S18" s="109"/>
      <c r="T18" s="109"/>
      <c r="U18" s="109"/>
    </row>
    <row r="19" spans="1:22" s="115" customFormat="1" ht="27" customHeight="1">
      <c r="A19" s="259" t="s">
        <v>173</v>
      </c>
      <c r="B19" s="260"/>
      <c r="C19" s="260"/>
      <c r="D19" s="260"/>
      <c r="E19" s="261"/>
      <c r="F19" s="64" t="s">
        <v>174</v>
      </c>
      <c r="G19" s="320">
        <v>56455</v>
      </c>
      <c r="H19" s="321"/>
      <c r="I19" s="321"/>
      <c r="J19" s="322"/>
      <c r="K19" s="320">
        <v>51483</v>
      </c>
      <c r="L19" s="321"/>
      <c r="M19" s="321"/>
      <c r="N19" s="322"/>
      <c r="O19" s="19" t="s">
        <v>175</v>
      </c>
      <c r="P19" s="112"/>
      <c r="Q19" s="112"/>
      <c r="R19" s="112"/>
      <c r="S19" s="113"/>
      <c r="T19" s="113"/>
      <c r="U19" s="113"/>
      <c r="V19" s="114"/>
    </row>
    <row r="20" spans="1:22" s="115" customFormat="1" ht="27" customHeight="1">
      <c r="A20" s="259" t="s">
        <v>176</v>
      </c>
      <c r="B20" s="260"/>
      <c r="C20" s="260"/>
      <c r="D20" s="260"/>
      <c r="E20" s="261"/>
      <c r="F20" s="64" t="s">
        <v>177</v>
      </c>
      <c r="G20" s="323">
        <v>45209</v>
      </c>
      <c r="H20" s="324"/>
      <c r="I20" s="324"/>
      <c r="J20" s="325"/>
      <c r="K20" s="323">
        <v>41856</v>
      </c>
      <c r="L20" s="324"/>
      <c r="M20" s="324"/>
      <c r="N20" s="325"/>
      <c r="O20" s="19" t="s">
        <v>178</v>
      </c>
      <c r="P20" s="112"/>
      <c r="Q20" s="112"/>
      <c r="R20" s="112"/>
      <c r="S20" s="113"/>
      <c r="T20" s="113"/>
      <c r="U20" s="113"/>
      <c r="V20" s="114"/>
    </row>
    <row r="21" spans="1:22" s="115" customFormat="1" ht="15" customHeight="1">
      <c r="A21" s="236" t="s">
        <v>179</v>
      </c>
      <c r="B21" s="260"/>
      <c r="C21" s="260"/>
      <c r="D21" s="260"/>
      <c r="E21" s="261"/>
      <c r="F21" s="64" t="s">
        <v>180</v>
      </c>
      <c r="G21" s="317">
        <f>G19-G20</f>
        <v>11246</v>
      </c>
      <c r="H21" s="318"/>
      <c r="I21" s="318"/>
      <c r="J21" s="319"/>
      <c r="K21" s="317">
        <f>K19-K20</f>
        <v>9627</v>
      </c>
      <c r="L21" s="318"/>
      <c r="M21" s="318"/>
      <c r="N21" s="319"/>
      <c r="O21" s="19"/>
      <c r="P21" s="116"/>
      <c r="Q21" s="116"/>
      <c r="R21" s="116"/>
      <c r="S21" s="117"/>
      <c r="T21" s="113"/>
      <c r="U21" s="113"/>
      <c r="V21" s="114"/>
    </row>
    <row r="22" spans="1:22" s="115" customFormat="1" ht="15" customHeight="1">
      <c r="A22" s="259" t="s">
        <v>181</v>
      </c>
      <c r="B22" s="260"/>
      <c r="C22" s="260"/>
      <c r="D22" s="260"/>
      <c r="E22" s="261"/>
      <c r="F22" s="64" t="s">
        <v>182</v>
      </c>
      <c r="G22" s="323">
        <v>6854</v>
      </c>
      <c r="H22" s="324"/>
      <c r="I22" s="324"/>
      <c r="J22" s="325"/>
      <c r="K22" s="323">
        <v>6166</v>
      </c>
      <c r="L22" s="324"/>
      <c r="M22" s="324"/>
      <c r="N22" s="325"/>
      <c r="O22" s="19" t="s">
        <v>183</v>
      </c>
      <c r="P22" s="116"/>
      <c r="Q22" s="116"/>
      <c r="R22" s="116"/>
      <c r="S22" s="117"/>
      <c r="T22" s="113"/>
      <c r="U22" s="113"/>
      <c r="V22" s="114"/>
    </row>
    <row r="23" spans="1:22" s="115" customFormat="1" ht="15" customHeight="1">
      <c r="A23" s="259" t="s">
        <v>184</v>
      </c>
      <c r="B23" s="260"/>
      <c r="C23" s="260"/>
      <c r="D23" s="260"/>
      <c r="E23" s="261"/>
      <c r="F23" s="64" t="s">
        <v>185</v>
      </c>
      <c r="G23" s="323">
        <v>0</v>
      </c>
      <c r="H23" s="324"/>
      <c r="I23" s="324"/>
      <c r="J23" s="325"/>
      <c r="K23" s="323">
        <v>0</v>
      </c>
      <c r="L23" s="324"/>
      <c r="M23" s="324"/>
      <c r="N23" s="325"/>
      <c r="O23" s="19" t="s">
        <v>186</v>
      </c>
      <c r="P23" s="116"/>
      <c r="Q23" s="116"/>
      <c r="R23" s="116"/>
      <c r="S23" s="117"/>
      <c r="T23" s="113"/>
      <c r="U23" s="113"/>
      <c r="V23" s="114"/>
    </row>
    <row r="24" spans="1:22" s="115" customFormat="1" ht="27" customHeight="1">
      <c r="A24" s="259" t="s">
        <v>187</v>
      </c>
      <c r="B24" s="260"/>
      <c r="C24" s="260"/>
      <c r="D24" s="260"/>
      <c r="E24" s="261"/>
      <c r="F24" s="64" t="s">
        <v>188</v>
      </c>
      <c r="G24" s="317">
        <f>G21-G22-G23</f>
        <v>4392</v>
      </c>
      <c r="H24" s="318"/>
      <c r="I24" s="318"/>
      <c r="J24" s="319"/>
      <c r="K24" s="317">
        <f>K21-K22-K23</f>
        <v>3461</v>
      </c>
      <c r="L24" s="318"/>
      <c r="M24" s="318"/>
      <c r="N24" s="319"/>
      <c r="O24" s="19"/>
      <c r="P24" s="118"/>
      <c r="Q24" s="118"/>
      <c r="R24" s="118"/>
      <c r="S24" s="117"/>
      <c r="T24" s="113"/>
      <c r="U24" s="113"/>
      <c r="V24" s="114"/>
    </row>
    <row r="25" spans="1:22" s="115" customFormat="1" ht="15" customHeight="1">
      <c r="A25" s="259" t="s">
        <v>189</v>
      </c>
      <c r="B25" s="260"/>
      <c r="C25" s="260"/>
      <c r="D25" s="260"/>
      <c r="E25" s="261"/>
      <c r="F25" s="64" t="s">
        <v>190</v>
      </c>
      <c r="G25" s="320">
        <v>744</v>
      </c>
      <c r="H25" s="321"/>
      <c r="I25" s="321"/>
      <c r="J25" s="322"/>
      <c r="K25" s="320">
        <v>486</v>
      </c>
      <c r="L25" s="321"/>
      <c r="M25" s="321"/>
      <c r="N25" s="322"/>
      <c r="O25" s="119" t="s">
        <v>191</v>
      </c>
      <c r="P25" s="116"/>
      <c r="Q25" s="116"/>
      <c r="R25" s="116"/>
      <c r="S25" s="117"/>
      <c r="T25" s="113"/>
      <c r="U25" s="113"/>
      <c r="V25" s="114"/>
    </row>
    <row r="26" spans="1:22" s="115" customFormat="1" ht="15" customHeight="1">
      <c r="A26" s="259" t="s">
        <v>192</v>
      </c>
      <c r="B26" s="260"/>
      <c r="C26" s="260"/>
      <c r="D26" s="260"/>
      <c r="E26" s="261"/>
      <c r="F26" s="64" t="s">
        <v>193</v>
      </c>
      <c r="G26" s="323">
        <v>3354</v>
      </c>
      <c r="H26" s="324"/>
      <c r="I26" s="324"/>
      <c r="J26" s="325"/>
      <c r="K26" s="323">
        <v>4218</v>
      </c>
      <c r="L26" s="324"/>
      <c r="M26" s="324"/>
      <c r="N26" s="325"/>
      <c r="O26" s="19" t="s">
        <v>194</v>
      </c>
      <c r="P26" s="116"/>
      <c r="Q26" s="116"/>
      <c r="R26" s="116"/>
      <c r="S26" s="117"/>
      <c r="T26" s="113"/>
      <c r="U26" s="113"/>
      <c r="V26" s="114"/>
    </row>
    <row r="27" spans="1:22" s="115" customFormat="1" ht="20.100000000000001" customHeight="1">
      <c r="A27" s="236" t="s">
        <v>195</v>
      </c>
      <c r="B27" s="260"/>
      <c r="C27" s="260"/>
      <c r="D27" s="260"/>
      <c r="E27" s="261"/>
      <c r="F27" s="64" t="s">
        <v>196</v>
      </c>
      <c r="G27" s="317">
        <f>G24+G25-G26</f>
        <v>1782</v>
      </c>
      <c r="H27" s="318"/>
      <c r="I27" s="318"/>
      <c r="J27" s="319"/>
      <c r="K27" s="317">
        <f>K24+K25-K26</f>
        <v>-271</v>
      </c>
      <c r="L27" s="318"/>
      <c r="M27" s="318"/>
      <c r="N27" s="319"/>
      <c r="O27" s="19"/>
      <c r="P27" s="118"/>
      <c r="Q27" s="118"/>
      <c r="R27" s="118"/>
      <c r="S27" s="117"/>
      <c r="T27" s="113"/>
      <c r="U27" s="113"/>
      <c r="V27" s="114"/>
    </row>
    <row r="28" spans="1:22" s="115" customFormat="1" ht="15" customHeight="1">
      <c r="A28" s="259" t="s">
        <v>197</v>
      </c>
      <c r="B28" s="260"/>
      <c r="C28" s="260"/>
      <c r="D28" s="260"/>
      <c r="E28" s="261"/>
      <c r="F28" s="64">
        <v>100</v>
      </c>
      <c r="G28" s="317">
        <f>G30+G31+G32+G33</f>
        <v>466</v>
      </c>
      <c r="H28" s="318"/>
      <c r="I28" s="318"/>
      <c r="J28" s="319"/>
      <c r="K28" s="317">
        <f>K30+K31+K32+K33</f>
        <v>4161</v>
      </c>
      <c r="L28" s="318"/>
      <c r="M28" s="318"/>
      <c r="N28" s="319"/>
      <c r="O28" s="19" t="s">
        <v>198</v>
      </c>
      <c r="P28" s="112"/>
      <c r="Q28" s="112"/>
      <c r="R28" s="112"/>
      <c r="S28" s="113"/>
      <c r="T28" s="113"/>
      <c r="U28" s="113"/>
      <c r="V28" s="114"/>
    </row>
    <row r="29" spans="1:22" s="115" customFormat="1" ht="15" customHeight="1">
      <c r="A29" s="343" t="s">
        <v>199</v>
      </c>
      <c r="B29" s="344"/>
      <c r="C29" s="344"/>
      <c r="D29" s="344"/>
      <c r="E29" s="345"/>
      <c r="F29" s="120"/>
      <c r="G29" s="367"/>
      <c r="H29" s="368"/>
      <c r="I29" s="368"/>
      <c r="J29" s="369"/>
      <c r="K29" s="367"/>
      <c r="L29" s="368"/>
      <c r="M29" s="368"/>
      <c r="N29" s="369"/>
      <c r="O29" s="17"/>
      <c r="P29" s="112"/>
      <c r="Q29" s="112"/>
      <c r="R29" s="112"/>
      <c r="S29" s="113"/>
      <c r="T29" s="113"/>
      <c r="U29" s="113"/>
      <c r="V29" s="114"/>
    </row>
    <row r="30" spans="1:22" s="115" customFormat="1" ht="38.25" customHeight="1">
      <c r="A30" s="349" t="s">
        <v>200</v>
      </c>
      <c r="B30" s="350"/>
      <c r="C30" s="350"/>
      <c r="D30" s="350"/>
      <c r="E30" s="351"/>
      <c r="F30" s="121" t="s">
        <v>201</v>
      </c>
      <c r="G30" s="370">
        <v>38</v>
      </c>
      <c r="H30" s="371"/>
      <c r="I30" s="371"/>
      <c r="J30" s="372"/>
      <c r="K30" s="370">
        <v>3417</v>
      </c>
      <c r="L30" s="371"/>
      <c r="M30" s="371"/>
      <c r="N30" s="372"/>
      <c r="O30" s="17"/>
      <c r="P30" s="112"/>
      <c r="Q30" s="112"/>
      <c r="R30" s="112"/>
      <c r="S30" s="113"/>
      <c r="T30" s="113"/>
      <c r="U30" s="113"/>
      <c r="V30" s="114"/>
    </row>
    <row r="31" spans="1:22" s="115" customFormat="1" ht="27" customHeight="1">
      <c r="A31" s="340" t="s">
        <v>202</v>
      </c>
      <c r="B31" s="341"/>
      <c r="C31" s="341"/>
      <c r="D31" s="341"/>
      <c r="E31" s="342"/>
      <c r="F31" s="64">
        <v>102</v>
      </c>
      <c r="G31" s="320">
        <v>1</v>
      </c>
      <c r="H31" s="321"/>
      <c r="I31" s="321"/>
      <c r="J31" s="322"/>
      <c r="K31" s="320">
        <v>0</v>
      </c>
      <c r="L31" s="321"/>
      <c r="M31" s="321"/>
      <c r="N31" s="322"/>
      <c r="O31" s="17"/>
      <c r="P31" s="112"/>
      <c r="Q31" s="112"/>
      <c r="R31" s="112"/>
      <c r="S31" s="113"/>
      <c r="T31" s="113"/>
      <c r="U31" s="113"/>
      <c r="V31" s="114"/>
    </row>
    <row r="32" spans="1:22" s="115" customFormat="1" ht="15" customHeight="1">
      <c r="A32" s="340" t="s">
        <v>203</v>
      </c>
      <c r="B32" s="341"/>
      <c r="C32" s="341"/>
      <c r="D32" s="341"/>
      <c r="E32" s="342"/>
      <c r="F32" s="64">
        <v>103</v>
      </c>
      <c r="G32" s="320">
        <v>305</v>
      </c>
      <c r="H32" s="321"/>
      <c r="I32" s="321"/>
      <c r="J32" s="322"/>
      <c r="K32" s="320">
        <v>251</v>
      </c>
      <c r="L32" s="321"/>
      <c r="M32" s="321"/>
      <c r="N32" s="322"/>
      <c r="O32" s="17"/>
      <c r="P32" s="112"/>
      <c r="Q32" s="112"/>
      <c r="R32" s="112"/>
      <c r="S32" s="113"/>
      <c r="T32" s="113"/>
      <c r="U32" s="113"/>
      <c r="V32" s="114"/>
    </row>
    <row r="33" spans="1:22" s="115" customFormat="1" ht="17.25" customHeight="1">
      <c r="A33" s="361" t="s">
        <v>204</v>
      </c>
      <c r="B33" s="362"/>
      <c r="C33" s="362"/>
      <c r="D33" s="362"/>
      <c r="E33" s="363"/>
      <c r="F33" s="64">
        <v>104</v>
      </c>
      <c r="G33" s="320">
        <v>122</v>
      </c>
      <c r="H33" s="321"/>
      <c r="I33" s="321"/>
      <c r="J33" s="322"/>
      <c r="K33" s="320">
        <v>493</v>
      </c>
      <c r="L33" s="321"/>
      <c r="M33" s="321"/>
      <c r="N33" s="322"/>
      <c r="O33" s="17"/>
      <c r="P33" s="112"/>
      <c r="Q33" s="112"/>
      <c r="R33" s="112"/>
      <c r="S33" s="113"/>
      <c r="T33" s="113"/>
      <c r="U33" s="113"/>
      <c r="V33" s="114"/>
    </row>
    <row r="34" spans="1:22" s="115" customFormat="1" ht="15" customHeight="1">
      <c r="A34" s="259" t="s">
        <v>205</v>
      </c>
      <c r="B34" s="260"/>
      <c r="C34" s="260"/>
      <c r="D34" s="260"/>
      <c r="E34" s="261"/>
      <c r="F34" s="64">
        <v>110</v>
      </c>
      <c r="G34" s="364">
        <f>G36+G37</f>
        <v>14</v>
      </c>
      <c r="H34" s="365"/>
      <c r="I34" s="365"/>
      <c r="J34" s="366"/>
      <c r="K34" s="364">
        <f>K36+K37</f>
        <v>1261</v>
      </c>
      <c r="L34" s="365"/>
      <c r="M34" s="365"/>
      <c r="N34" s="366"/>
      <c r="O34" s="19" t="s">
        <v>206</v>
      </c>
      <c r="P34" s="112"/>
      <c r="Q34" s="112"/>
      <c r="R34" s="112"/>
      <c r="S34" s="113"/>
      <c r="T34" s="113"/>
      <c r="U34" s="113"/>
      <c r="V34" s="114"/>
    </row>
    <row r="35" spans="1:22" s="115" customFormat="1" ht="15" customHeight="1">
      <c r="A35" s="343" t="s">
        <v>37</v>
      </c>
      <c r="B35" s="344"/>
      <c r="C35" s="344"/>
      <c r="D35" s="344"/>
      <c r="E35" s="345"/>
      <c r="F35" s="122"/>
      <c r="G35" s="346"/>
      <c r="H35" s="346"/>
      <c r="I35" s="346"/>
      <c r="J35" s="347"/>
      <c r="K35" s="348"/>
      <c r="L35" s="346"/>
      <c r="M35" s="346"/>
      <c r="N35" s="347"/>
      <c r="O35" s="17"/>
      <c r="P35" s="112"/>
      <c r="Q35" s="112"/>
      <c r="R35" s="112"/>
      <c r="S35" s="113"/>
      <c r="T35" s="113"/>
      <c r="U35" s="113"/>
      <c r="V35" s="114"/>
    </row>
    <row r="36" spans="1:22" s="115" customFormat="1" ht="38.25" customHeight="1">
      <c r="A36" s="349" t="s">
        <v>207</v>
      </c>
      <c r="B36" s="350"/>
      <c r="C36" s="350"/>
      <c r="D36" s="350"/>
      <c r="E36" s="351"/>
      <c r="F36" s="121">
        <v>111</v>
      </c>
      <c r="G36" s="354">
        <v>2</v>
      </c>
      <c r="H36" s="352"/>
      <c r="I36" s="352"/>
      <c r="J36" s="353"/>
      <c r="K36" s="354">
        <v>1032</v>
      </c>
      <c r="L36" s="352"/>
      <c r="M36" s="352"/>
      <c r="N36" s="353"/>
      <c r="O36" s="17"/>
      <c r="P36" s="112"/>
      <c r="Q36" s="112"/>
      <c r="R36" s="112"/>
      <c r="S36" s="113"/>
      <c r="T36" s="113"/>
      <c r="U36" s="113"/>
      <c r="V36" s="114"/>
    </row>
    <row r="37" spans="1:22" s="115" customFormat="1" ht="15" customHeight="1">
      <c r="A37" s="361" t="s">
        <v>208</v>
      </c>
      <c r="B37" s="362"/>
      <c r="C37" s="362"/>
      <c r="D37" s="362"/>
      <c r="E37" s="363"/>
      <c r="F37" s="64">
        <v>112</v>
      </c>
      <c r="G37" s="323">
        <v>12</v>
      </c>
      <c r="H37" s="324"/>
      <c r="I37" s="324"/>
      <c r="J37" s="325"/>
      <c r="K37" s="323">
        <v>229</v>
      </c>
      <c r="L37" s="324"/>
      <c r="M37" s="324"/>
      <c r="N37" s="325"/>
      <c r="O37" s="17"/>
      <c r="P37" s="112"/>
      <c r="Q37" s="112"/>
      <c r="R37" s="112"/>
      <c r="S37" s="113"/>
      <c r="T37" s="113"/>
      <c r="U37" s="113"/>
      <c r="V37" s="114"/>
    </row>
    <row r="38" spans="1:22" s="115" customFormat="1" ht="15" customHeight="1">
      <c r="A38" s="259" t="s">
        <v>209</v>
      </c>
      <c r="B38" s="260"/>
      <c r="C38" s="260"/>
      <c r="D38" s="260"/>
      <c r="E38" s="261"/>
      <c r="F38" s="64">
        <v>120</v>
      </c>
      <c r="G38" s="317">
        <f>G40+G41</f>
        <v>26</v>
      </c>
      <c r="H38" s="318"/>
      <c r="I38" s="318"/>
      <c r="J38" s="319"/>
      <c r="K38" s="317">
        <f>K40+K41</f>
        <v>115</v>
      </c>
      <c r="L38" s="318"/>
      <c r="M38" s="318"/>
      <c r="N38" s="319"/>
      <c r="O38" s="19" t="s">
        <v>198</v>
      </c>
      <c r="P38" s="112"/>
      <c r="Q38" s="112"/>
      <c r="R38" s="112"/>
      <c r="S38" s="113"/>
      <c r="T38" s="113"/>
      <c r="U38" s="113"/>
      <c r="V38" s="114"/>
    </row>
    <row r="39" spans="1:22" s="115" customFormat="1" ht="15" customHeight="1">
      <c r="A39" s="343" t="s">
        <v>37</v>
      </c>
      <c r="B39" s="344"/>
      <c r="C39" s="344"/>
      <c r="D39" s="344"/>
      <c r="E39" s="345"/>
      <c r="F39" s="122"/>
      <c r="G39" s="346"/>
      <c r="H39" s="346"/>
      <c r="I39" s="346"/>
      <c r="J39" s="347"/>
      <c r="K39" s="348"/>
      <c r="L39" s="346"/>
      <c r="M39" s="346"/>
      <c r="N39" s="347"/>
      <c r="O39" s="17"/>
      <c r="P39" s="112"/>
      <c r="Q39" s="112"/>
      <c r="R39" s="112"/>
      <c r="S39" s="113"/>
      <c r="T39" s="113"/>
      <c r="U39" s="113"/>
      <c r="V39" s="114"/>
    </row>
    <row r="40" spans="1:22" s="115" customFormat="1" ht="27" customHeight="1">
      <c r="A40" s="349" t="s">
        <v>210</v>
      </c>
      <c r="B40" s="350"/>
      <c r="C40" s="350"/>
      <c r="D40" s="350"/>
      <c r="E40" s="351"/>
      <c r="F40" s="121">
        <v>121</v>
      </c>
      <c r="G40" s="358">
        <v>25</v>
      </c>
      <c r="H40" s="358"/>
      <c r="I40" s="358"/>
      <c r="J40" s="359"/>
      <c r="K40" s="360">
        <v>112</v>
      </c>
      <c r="L40" s="358"/>
      <c r="M40" s="358"/>
      <c r="N40" s="359"/>
      <c r="O40" s="17"/>
      <c r="P40" s="112"/>
      <c r="Q40" s="112"/>
      <c r="R40" s="112"/>
      <c r="S40" s="113"/>
      <c r="T40" s="113"/>
      <c r="U40" s="113"/>
      <c r="V40" s="114"/>
    </row>
    <row r="41" spans="1:22" s="115" customFormat="1" ht="15" customHeight="1">
      <c r="A41" s="340" t="s">
        <v>211</v>
      </c>
      <c r="B41" s="341"/>
      <c r="C41" s="341"/>
      <c r="D41" s="341"/>
      <c r="E41" s="342"/>
      <c r="F41" s="64">
        <v>122</v>
      </c>
      <c r="G41" s="320">
        <v>1</v>
      </c>
      <c r="H41" s="321"/>
      <c r="I41" s="321"/>
      <c r="J41" s="322"/>
      <c r="K41" s="320">
        <v>3</v>
      </c>
      <c r="L41" s="321"/>
      <c r="M41" s="321"/>
      <c r="N41" s="322"/>
      <c r="O41" s="17"/>
      <c r="P41" s="112"/>
      <c r="Q41" s="112"/>
      <c r="R41" s="112"/>
      <c r="S41" s="113"/>
      <c r="T41" s="113"/>
      <c r="U41" s="113"/>
      <c r="V41" s="114"/>
    </row>
    <row r="42" spans="1:22" s="115" customFormat="1" ht="15" customHeight="1">
      <c r="A42" s="259" t="s">
        <v>212</v>
      </c>
      <c r="B42" s="260"/>
      <c r="C42" s="260"/>
      <c r="D42" s="260"/>
      <c r="E42" s="261"/>
      <c r="F42" s="64">
        <v>130</v>
      </c>
      <c r="G42" s="355">
        <f>G44+G45+G46</f>
        <v>363</v>
      </c>
      <c r="H42" s="356"/>
      <c r="I42" s="356"/>
      <c r="J42" s="357"/>
      <c r="K42" s="355">
        <f>K44+K45+K46</f>
        <v>870</v>
      </c>
      <c r="L42" s="356"/>
      <c r="M42" s="356"/>
      <c r="N42" s="357"/>
      <c r="O42" s="19" t="s">
        <v>206</v>
      </c>
      <c r="P42" s="112"/>
      <c r="Q42" s="112"/>
      <c r="R42" s="112"/>
      <c r="S42" s="113"/>
      <c r="T42" s="113"/>
      <c r="U42" s="113"/>
      <c r="V42" s="114"/>
    </row>
    <row r="43" spans="1:22" s="115" customFormat="1" ht="15" customHeight="1">
      <c r="A43" s="343" t="s">
        <v>37</v>
      </c>
      <c r="B43" s="344"/>
      <c r="C43" s="344"/>
      <c r="D43" s="344"/>
      <c r="E43" s="345"/>
      <c r="F43" s="122"/>
      <c r="G43" s="346"/>
      <c r="H43" s="346"/>
      <c r="I43" s="346"/>
      <c r="J43" s="347"/>
      <c r="K43" s="348"/>
      <c r="L43" s="346"/>
      <c r="M43" s="346"/>
      <c r="N43" s="347"/>
      <c r="O43" s="17"/>
      <c r="P43" s="112"/>
      <c r="Q43" s="112"/>
      <c r="R43" s="112"/>
      <c r="S43" s="113"/>
      <c r="T43" s="113"/>
      <c r="U43" s="113"/>
      <c r="V43" s="114"/>
    </row>
    <row r="44" spans="1:22" s="115" customFormat="1" ht="15" customHeight="1">
      <c r="A44" s="349" t="s">
        <v>213</v>
      </c>
      <c r="B44" s="350"/>
      <c r="C44" s="350"/>
      <c r="D44" s="350"/>
      <c r="E44" s="351"/>
      <c r="F44" s="121">
        <v>131</v>
      </c>
      <c r="G44" s="352">
        <v>0</v>
      </c>
      <c r="H44" s="352"/>
      <c r="I44" s="352"/>
      <c r="J44" s="353"/>
      <c r="K44" s="354">
        <v>6</v>
      </c>
      <c r="L44" s="352"/>
      <c r="M44" s="352"/>
      <c r="N44" s="353"/>
      <c r="O44" s="17"/>
      <c r="P44" s="112"/>
      <c r="Q44" s="112"/>
      <c r="R44" s="112"/>
      <c r="S44" s="113"/>
      <c r="T44" s="113"/>
      <c r="U44" s="113"/>
      <c r="V44" s="114"/>
    </row>
    <row r="45" spans="1:22" s="115" customFormat="1" ht="27" customHeight="1">
      <c r="A45" s="340" t="s">
        <v>210</v>
      </c>
      <c r="B45" s="341"/>
      <c r="C45" s="341"/>
      <c r="D45" s="341"/>
      <c r="E45" s="342"/>
      <c r="F45" s="64">
        <v>132</v>
      </c>
      <c r="G45" s="323">
        <v>33</v>
      </c>
      <c r="H45" s="324"/>
      <c r="I45" s="324"/>
      <c r="J45" s="325"/>
      <c r="K45" s="323">
        <v>90</v>
      </c>
      <c r="L45" s="324"/>
      <c r="M45" s="324"/>
      <c r="N45" s="325"/>
      <c r="O45" s="123"/>
      <c r="P45" s="112"/>
      <c r="Q45" s="112"/>
      <c r="R45" s="112"/>
      <c r="S45" s="113"/>
      <c r="T45" s="113"/>
      <c r="U45" s="113"/>
      <c r="V45" s="114"/>
    </row>
    <row r="46" spans="1:22" s="115" customFormat="1" ht="15" customHeight="1">
      <c r="A46" s="340" t="s">
        <v>214</v>
      </c>
      <c r="B46" s="341"/>
      <c r="C46" s="341"/>
      <c r="D46" s="341"/>
      <c r="E46" s="342"/>
      <c r="F46" s="64">
        <v>133</v>
      </c>
      <c r="G46" s="323">
        <v>330</v>
      </c>
      <c r="H46" s="324"/>
      <c r="I46" s="324"/>
      <c r="J46" s="325"/>
      <c r="K46" s="323">
        <v>774</v>
      </c>
      <c r="L46" s="324"/>
      <c r="M46" s="324"/>
      <c r="N46" s="325"/>
      <c r="O46" s="114"/>
      <c r="P46" s="124"/>
      <c r="Q46" s="112"/>
      <c r="R46" s="112"/>
      <c r="S46" s="113"/>
      <c r="T46" s="113"/>
      <c r="U46" s="113"/>
      <c r="V46" s="114"/>
    </row>
    <row r="47" spans="1:22" s="115" customFormat="1" ht="15" customHeight="1">
      <c r="A47" s="326" t="s">
        <v>170</v>
      </c>
      <c r="B47" s="327"/>
      <c r="C47" s="327"/>
      <c r="D47" s="327"/>
      <c r="E47" s="328"/>
      <c r="F47" s="332" t="s">
        <v>28</v>
      </c>
      <c r="G47" s="125" t="s">
        <v>172</v>
      </c>
      <c r="H47" s="105" t="str">
        <f>D6</f>
        <v>январь</v>
      </c>
      <c r="I47" s="105" t="s">
        <v>169</v>
      </c>
      <c r="J47" s="106" t="str">
        <f>F6</f>
        <v>декабрь</v>
      </c>
      <c r="K47" s="126" t="s">
        <v>172</v>
      </c>
      <c r="L47" s="105" t="str">
        <f>H47</f>
        <v>январь</v>
      </c>
      <c r="M47" s="108" t="s">
        <v>169</v>
      </c>
      <c r="N47" s="106" t="str">
        <f>J47</f>
        <v>декабрь</v>
      </c>
      <c r="O47" s="127"/>
      <c r="P47" s="116"/>
      <c r="Q47" s="116"/>
      <c r="R47" s="116"/>
      <c r="S47" s="113"/>
      <c r="T47" s="113"/>
      <c r="U47" s="113"/>
      <c r="V47" s="114"/>
    </row>
    <row r="48" spans="1:22" ht="27" customHeight="1">
      <c r="A48" s="329"/>
      <c r="B48" s="330"/>
      <c r="C48" s="330"/>
      <c r="D48" s="330"/>
      <c r="E48" s="331"/>
      <c r="F48" s="333"/>
      <c r="G48" s="334">
        <f>G17</f>
        <v>44561</v>
      </c>
      <c r="H48" s="335"/>
      <c r="I48" s="335"/>
      <c r="J48" s="336"/>
      <c r="K48" s="334">
        <f>DATE(YEAR(G48),MONTH(0),DAY(0))</f>
        <v>44196</v>
      </c>
      <c r="L48" s="335"/>
      <c r="M48" s="335"/>
      <c r="N48" s="336"/>
      <c r="O48" s="109"/>
      <c r="P48" s="109"/>
      <c r="Q48" s="109"/>
      <c r="R48" s="109"/>
      <c r="S48" s="109"/>
      <c r="T48" s="109"/>
      <c r="U48" s="109"/>
    </row>
    <row r="49" spans="1:22" ht="11.25" customHeight="1">
      <c r="A49" s="279">
        <v>1</v>
      </c>
      <c r="B49" s="280"/>
      <c r="C49" s="280"/>
      <c r="D49" s="280"/>
      <c r="E49" s="281"/>
      <c r="F49" s="111">
        <v>2</v>
      </c>
      <c r="G49" s="337">
        <v>3</v>
      </c>
      <c r="H49" s="338"/>
      <c r="I49" s="338"/>
      <c r="J49" s="339"/>
      <c r="K49" s="337">
        <v>4</v>
      </c>
      <c r="L49" s="338"/>
      <c r="M49" s="338"/>
      <c r="N49" s="339"/>
      <c r="O49" s="109"/>
      <c r="P49" s="109"/>
      <c r="Q49" s="109"/>
      <c r="R49" s="109"/>
      <c r="S49" s="109"/>
      <c r="T49" s="109"/>
      <c r="U49" s="109"/>
    </row>
    <row r="50" spans="1:22" s="115" customFormat="1" ht="27" customHeight="1">
      <c r="A50" s="259" t="s">
        <v>215</v>
      </c>
      <c r="B50" s="260"/>
      <c r="C50" s="260"/>
      <c r="D50" s="260"/>
      <c r="E50" s="261"/>
      <c r="F50" s="64" t="s">
        <v>216</v>
      </c>
      <c r="G50" s="317">
        <f>G28-G34+G38-G42</f>
        <v>115</v>
      </c>
      <c r="H50" s="318"/>
      <c r="I50" s="318"/>
      <c r="J50" s="319"/>
      <c r="K50" s="317">
        <f>K28-K34+K38-K42</f>
        <v>2145</v>
      </c>
      <c r="L50" s="318"/>
      <c r="M50" s="318"/>
      <c r="N50" s="319"/>
      <c r="O50" s="123"/>
      <c r="P50" s="118"/>
      <c r="Q50" s="118"/>
      <c r="R50" s="118"/>
      <c r="S50" s="113"/>
      <c r="T50" s="113"/>
      <c r="U50" s="113"/>
      <c r="V50" s="114"/>
    </row>
    <row r="51" spans="1:22" s="115" customFormat="1" ht="20.100000000000001" customHeight="1">
      <c r="A51" s="259" t="s">
        <v>217</v>
      </c>
      <c r="B51" s="260"/>
      <c r="C51" s="260"/>
      <c r="D51" s="260"/>
      <c r="E51" s="261"/>
      <c r="F51" s="64" t="s">
        <v>218</v>
      </c>
      <c r="G51" s="317">
        <f>G50+G27</f>
        <v>1897</v>
      </c>
      <c r="H51" s="318"/>
      <c r="I51" s="318"/>
      <c r="J51" s="319"/>
      <c r="K51" s="317">
        <f>K50+K27</f>
        <v>1874</v>
      </c>
      <c r="L51" s="318"/>
      <c r="M51" s="318"/>
      <c r="N51" s="319"/>
      <c r="O51" s="17" t="s">
        <v>219</v>
      </c>
      <c r="P51" s="118"/>
      <c r="Q51" s="118"/>
      <c r="R51" s="118"/>
      <c r="S51" s="113"/>
      <c r="T51" s="113"/>
      <c r="U51" s="113"/>
      <c r="V51" s="114"/>
    </row>
    <row r="52" spans="1:22" s="115" customFormat="1" ht="15" customHeight="1">
      <c r="A52" s="259" t="s">
        <v>220</v>
      </c>
      <c r="B52" s="260"/>
      <c r="C52" s="260"/>
      <c r="D52" s="260"/>
      <c r="E52" s="261"/>
      <c r="F52" s="64" t="s">
        <v>221</v>
      </c>
      <c r="G52" s="323">
        <v>663</v>
      </c>
      <c r="H52" s="324"/>
      <c r="I52" s="324"/>
      <c r="J52" s="325"/>
      <c r="K52" s="323">
        <v>899</v>
      </c>
      <c r="L52" s="324"/>
      <c r="M52" s="324"/>
      <c r="N52" s="325"/>
      <c r="O52" s="19" t="s">
        <v>100</v>
      </c>
      <c r="P52" s="116"/>
      <c r="Q52" s="116"/>
      <c r="R52" s="116"/>
      <c r="S52" s="113"/>
      <c r="T52" s="113"/>
      <c r="U52" s="113"/>
      <c r="V52" s="114"/>
    </row>
    <row r="53" spans="1:22" s="115" customFormat="1" ht="15" customHeight="1">
      <c r="A53" s="259" t="s">
        <v>222</v>
      </c>
      <c r="B53" s="260"/>
      <c r="C53" s="260"/>
      <c r="D53" s="260"/>
      <c r="E53" s="261"/>
      <c r="F53" s="64" t="s">
        <v>223</v>
      </c>
      <c r="G53" s="320">
        <v>0</v>
      </c>
      <c r="H53" s="321"/>
      <c r="I53" s="321"/>
      <c r="J53" s="322"/>
      <c r="K53" s="320">
        <v>-1</v>
      </c>
      <c r="L53" s="321"/>
      <c r="M53" s="321"/>
      <c r="N53" s="322"/>
      <c r="O53" s="19" t="s">
        <v>46</v>
      </c>
      <c r="P53" s="116"/>
      <c r="Q53" s="116"/>
      <c r="R53" s="116"/>
      <c r="S53" s="113"/>
      <c r="T53" s="113"/>
      <c r="U53" s="113"/>
      <c r="V53" s="114"/>
    </row>
    <row r="54" spans="1:22" s="115" customFormat="1" ht="15" customHeight="1">
      <c r="A54" s="259" t="s">
        <v>224</v>
      </c>
      <c r="B54" s="260"/>
      <c r="C54" s="260"/>
      <c r="D54" s="260"/>
      <c r="E54" s="261"/>
      <c r="F54" s="64" t="s">
        <v>225</v>
      </c>
      <c r="G54" s="320">
        <v>0</v>
      </c>
      <c r="H54" s="321"/>
      <c r="I54" s="321"/>
      <c r="J54" s="322"/>
      <c r="K54" s="320">
        <v>0</v>
      </c>
      <c r="L54" s="321"/>
      <c r="M54" s="321"/>
      <c r="N54" s="322"/>
      <c r="O54" s="19" t="s">
        <v>110</v>
      </c>
      <c r="P54" s="116"/>
      <c r="Q54" s="116"/>
      <c r="R54" s="116"/>
      <c r="S54" s="113"/>
      <c r="T54" s="113"/>
      <c r="U54" s="113"/>
      <c r="V54" s="114"/>
    </row>
    <row r="55" spans="1:22" s="115" customFormat="1" ht="27" customHeight="1">
      <c r="A55" s="259" t="s">
        <v>226</v>
      </c>
      <c r="B55" s="260"/>
      <c r="C55" s="260"/>
      <c r="D55" s="260"/>
      <c r="E55" s="261"/>
      <c r="F55" s="64" t="s">
        <v>227</v>
      </c>
      <c r="G55" s="323">
        <v>0</v>
      </c>
      <c r="H55" s="324"/>
      <c r="I55" s="324"/>
      <c r="J55" s="325"/>
      <c r="K55" s="323">
        <v>0</v>
      </c>
      <c r="L55" s="324"/>
      <c r="M55" s="324"/>
      <c r="N55" s="325"/>
      <c r="O55" s="19" t="s">
        <v>100</v>
      </c>
      <c r="P55" s="112"/>
      <c r="Q55" s="112"/>
      <c r="R55" s="112"/>
      <c r="S55" s="113"/>
      <c r="T55" s="113"/>
      <c r="U55" s="113"/>
      <c r="V55" s="114"/>
    </row>
    <row r="56" spans="1:22" s="115" customFormat="1" ht="27" customHeight="1">
      <c r="A56" s="259" t="s">
        <v>228</v>
      </c>
      <c r="B56" s="260"/>
      <c r="C56" s="260"/>
      <c r="D56" s="260"/>
      <c r="E56" s="261"/>
      <c r="F56" s="64" t="s">
        <v>229</v>
      </c>
      <c r="G56" s="323">
        <v>31</v>
      </c>
      <c r="H56" s="324"/>
      <c r="I56" s="324"/>
      <c r="J56" s="325"/>
      <c r="K56" s="323">
        <v>23</v>
      </c>
      <c r="L56" s="324"/>
      <c r="M56" s="324"/>
      <c r="N56" s="325"/>
      <c r="O56" s="19" t="s">
        <v>100</v>
      </c>
      <c r="P56" s="112"/>
      <c r="Q56" s="112"/>
      <c r="R56" s="112"/>
      <c r="S56" s="113"/>
      <c r="T56" s="113"/>
      <c r="U56" s="113"/>
      <c r="V56" s="114"/>
    </row>
    <row r="57" spans="1:22" s="115" customFormat="1" ht="20.100000000000001" customHeight="1">
      <c r="A57" s="259" t="s">
        <v>230</v>
      </c>
      <c r="B57" s="260"/>
      <c r="C57" s="260"/>
      <c r="D57" s="260"/>
      <c r="E57" s="261"/>
      <c r="F57" s="64">
        <v>210</v>
      </c>
      <c r="G57" s="317">
        <f>G51-G52+G53+G54-G55-G56</f>
        <v>1203</v>
      </c>
      <c r="H57" s="318"/>
      <c r="I57" s="318"/>
      <c r="J57" s="319"/>
      <c r="K57" s="317">
        <f>K51-K52+K53+K54-K55-K56</f>
        <v>951</v>
      </c>
      <c r="L57" s="318"/>
      <c r="M57" s="318"/>
      <c r="N57" s="319"/>
      <c r="O57" s="128" t="b">
        <f>IF(OR([1]Баланс!$I$2="I",[1]Баланс!$I$2="II",[1]Баланс!$I$2="III",[1]Баланс!$I$2="IV"),IF(G57=[1]Баланс!F76,0,"стр. 210 гр. 3 не равна стр. 470 гр. 3 Баланса!"))</f>
        <v>0</v>
      </c>
      <c r="P57" s="118"/>
      <c r="Q57" s="118"/>
      <c r="R57" s="118"/>
      <c r="S57" s="113"/>
      <c r="T57" s="113"/>
      <c r="U57" s="113"/>
      <c r="V57" s="114"/>
    </row>
    <row r="58" spans="1:22" s="115" customFormat="1" ht="27" customHeight="1">
      <c r="A58" s="259" t="s">
        <v>231</v>
      </c>
      <c r="B58" s="260"/>
      <c r="C58" s="260"/>
      <c r="D58" s="260"/>
      <c r="E58" s="261"/>
      <c r="F58" s="64" t="s">
        <v>232</v>
      </c>
      <c r="G58" s="320">
        <v>0</v>
      </c>
      <c r="H58" s="321"/>
      <c r="I58" s="321"/>
      <c r="J58" s="322"/>
      <c r="K58" s="320">
        <v>0</v>
      </c>
      <c r="L58" s="321"/>
      <c r="M58" s="321"/>
      <c r="N58" s="322"/>
      <c r="O58" s="123">
        <v>83</v>
      </c>
      <c r="P58" s="116"/>
      <c r="Q58" s="116"/>
      <c r="R58" s="116"/>
      <c r="S58" s="113"/>
      <c r="T58" s="113"/>
      <c r="U58" s="113"/>
      <c r="V58" s="114"/>
    </row>
    <row r="59" spans="1:22" s="115" customFormat="1" ht="27" customHeight="1">
      <c r="A59" s="259" t="s">
        <v>233</v>
      </c>
      <c r="B59" s="260"/>
      <c r="C59" s="260"/>
      <c r="D59" s="260"/>
      <c r="E59" s="261"/>
      <c r="F59" s="64" t="s">
        <v>234</v>
      </c>
      <c r="G59" s="320">
        <v>-21</v>
      </c>
      <c r="H59" s="321"/>
      <c r="I59" s="321"/>
      <c r="J59" s="322"/>
      <c r="K59" s="320">
        <v>0</v>
      </c>
      <c r="L59" s="321"/>
      <c r="M59" s="321"/>
      <c r="N59" s="322"/>
      <c r="O59" s="129" t="s">
        <v>235</v>
      </c>
      <c r="P59" s="116"/>
      <c r="Q59" s="116"/>
      <c r="R59" s="116"/>
      <c r="S59" s="113"/>
      <c r="T59" s="113"/>
      <c r="U59" s="113"/>
      <c r="V59" s="114"/>
    </row>
    <row r="60" spans="1:22" s="115" customFormat="1" ht="15" customHeight="1">
      <c r="A60" s="259" t="s">
        <v>236</v>
      </c>
      <c r="B60" s="260"/>
      <c r="C60" s="260"/>
      <c r="D60" s="260"/>
      <c r="E60" s="261"/>
      <c r="F60" s="64">
        <v>240</v>
      </c>
      <c r="G60" s="317">
        <f>G57+G58+G59</f>
        <v>1182</v>
      </c>
      <c r="H60" s="318"/>
      <c r="I60" s="318"/>
      <c r="J60" s="319"/>
      <c r="K60" s="317">
        <f>K57+K58+K59</f>
        <v>951</v>
      </c>
      <c r="L60" s="318"/>
      <c r="M60" s="318"/>
      <c r="N60" s="319"/>
      <c r="O60" s="118"/>
      <c r="P60" s="118"/>
      <c r="Q60" s="118"/>
      <c r="R60" s="118"/>
      <c r="S60" s="113"/>
      <c r="T60" s="113"/>
      <c r="U60" s="113"/>
      <c r="V60" s="114"/>
    </row>
    <row r="61" spans="1:22" s="115" customFormat="1" ht="15" customHeight="1">
      <c r="A61" s="259" t="s">
        <v>237</v>
      </c>
      <c r="B61" s="260"/>
      <c r="C61" s="260"/>
      <c r="D61" s="260"/>
      <c r="E61" s="261"/>
      <c r="F61" s="64">
        <v>250</v>
      </c>
      <c r="G61" s="314">
        <f>G57/1043691</f>
        <v>1.1526400055188748E-3</v>
      </c>
      <c r="H61" s="315"/>
      <c r="I61" s="315"/>
      <c r="J61" s="316"/>
      <c r="K61" s="314">
        <f>K57/1043691</f>
        <v>9.1118923129546961E-4</v>
      </c>
      <c r="L61" s="315"/>
      <c r="M61" s="315"/>
      <c r="N61" s="316"/>
      <c r="O61" s="112"/>
      <c r="P61" s="112"/>
      <c r="Q61" s="112"/>
      <c r="R61" s="112"/>
      <c r="S61" s="113"/>
      <c r="T61" s="113"/>
      <c r="U61" s="113"/>
      <c r="V61" s="114"/>
    </row>
    <row r="62" spans="1:22" s="115" customFormat="1" ht="15" customHeight="1">
      <c r="A62" s="259" t="s">
        <v>238</v>
      </c>
      <c r="B62" s="260"/>
      <c r="C62" s="260"/>
      <c r="D62" s="260"/>
      <c r="E62" s="261"/>
      <c r="F62" s="64">
        <v>260</v>
      </c>
      <c r="G62" s="314">
        <f>G57/1043691</f>
        <v>1.1526400055188748E-3</v>
      </c>
      <c r="H62" s="315"/>
      <c r="I62" s="315"/>
      <c r="J62" s="316"/>
      <c r="K62" s="314">
        <f>K57/1043691</f>
        <v>9.1118923129546961E-4</v>
      </c>
      <c r="L62" s="315"/>
      <c r="M62" s="315"/>
      <c r="N62" s="316"/>
      <c r="O62" s="112"/>
      <c r="P62" s="112"/>
      <c r="Q62" s="112"/>
      <c r="R62" s="112"/>
      <c r="S62" s="113"/>
      <c r="T62" s="113"/>
      <c r="U62" s="113"/>
      <c r="V62" s="114"/>
    </row>
    <row r="63" spans="1:22" ht="11.25" customHeight="1">
      <c r="A63" s="75"/>
      <c r="B63" s="75"/>
      <c r="C63" s="75"/>
      <c r="D63" s="75"/>
      <c r="E63" s="75"/>
      <c r="F63" s="75"/>
      <c r="G63" s="75"/>
      <c r="H63" s="75"/>
      <c r="I63" s="75"/>
      <c r="J63" s="75"/>
      <c r="K63" s="75"/>
      <c r="L63" s="75"/>
      <c r="M63" s="75"/>
      <c r="N63" s="76"/>
    </row>
    <row r="64" spans="1:22" ht="11.25" customHeight="1">
      <c r="A64" s="78" t="s">
        <v>141</v>
      </c>
      <c r="B64" s="213"/>
      <c r="C64" s="213"/>
      <c r="D64" s="78"/>
      <c r="E64" s="79"/>
      <c r="F64" s="75"/>
      <c r="G64" s="75"/>
      <c r="H64" s="75"/>
      <c r="I64" s="75"/>
      <c r="J64" s="312" t="str">
        <f>[1]Баланс!F107</f>
        <v>Л. И. Адамович</v>
      </c>
      <c r="K64" s="312"/>
      <c r="L64" s="312"/>
      <c r="M64" s="312"/>
      <c r="N64" s="312"/>
    </row>
    <row r="65" spans="1:14" ht="11.25" customHeight="1">
      <c r="A65" s="79"/>
      <c r="B65" s="210" t="s">
        <v>143</v>
      </c>
      <c r="C65" s="210"/>
      <c r="D65" s="81"/>
      <c r="E65" s="79"/>
      <c r="F65" s="80"/>
      <c r="G65" s="80"/>
      <c r="H65" s="80"/>
      <c r="I65" s="80"/>
      <c r="J65" s="211" t="s">
        <v>144</v>
      </c>
      <c r="K65" s="211"/>
      <c r="L65" s="211"/>
      <c r="M65" s="211"/>
      <c r="N65" s="212"/>
    </row>
    <row r="66" spans="1:14" ht="11.25" customHeight="1">
      <c r="A66" s="79"/>
      <c r="B66" s="81"/>
      <c r="C66" s="81"/>
      <c r="D66" s="81"/>
      <c r="E66" s="79"/>
      <c r="F66" s="80"/>
      <c r="G66" s="80"/>
      <c r="H66" s="80"/>
      <c r="I66" s="80"/>
      <c r="J66" s="81"/>
      <c r="K66" s="81"/>
      <c r="L66" s="81"/>
      <c r="M66" s="81"/>
      <c r="N66" s="80"/>
    </row>
    <row r="67" spans="1:14" ht="11.25" customHeight="1">
      <c r="A67" s="78" t="s">
        <v>145</v>
      </c>
      <c r="B67" s="213"/>
      <c r="C67" s="213"/>
      <c r="D67" s="78"/>
      <c r="E67" s="79"/>
      <c r="F67" s="75"/>
      <c r="G67" s="75"/>
      <c r="H67" s="75"/>
      <c r="I67" s="75"/>
      <c r="J67" s="312" t="str">
        <f>[1]Баланс!F110</f>
        <v>И. С. Позняк</v>
      </c>
      <c r="K67" s="312"/>
      <c r="L67" s="312"/>
      <c r="M67" s="312"/>
      <c r="N67" s="312"/>
    </row>
    <row r="68" spans="1:14" ht="11.25" customHeight="1">
      <c r="A68" s="79"/>
      <c r="B68" s="210" t="s">
        <v>143</v>
      </c>
      <c r="C68" s="210"/>
      <c r="D68" s="81"/>
      <c r="E68" s="79"/>
      <c r="F68" s="82"/>
      <c r="G68" s="82"/>
      <c r="H68" s="82"/>
      <c r="I68" s="82"/>
      <c r="J68" s="211" t="s">
        <v>144</v>
      </c>
      <c r="K68" s="211"/>
      <c r="L68" s="211"/>
      <c r="M68" s="211"/>
      <c r="N68" s="212"/>
    </row>
    <row r="69" spans="1:14" ht="11.25" customHeight="1">
      <c r="A69" s="79"/>
      <c r="B69" s="79"/>
      <c r="C69" s="79"/>
      <c r="D69" s="79"/>
      <c r="E69" s="79"/>
      <c r="F69" s="75"/>
      <c r="G69" s="75"/>
      <c r="H69" s="75"/>
      <c r="I69" s="75"/>
      <c r="J69" s="83"/>
      <c r="K69" s="83"/>
      <c r="L69" s="83"/>
      <c r="M69" s="83"/>
      <c r="N69" s="83"/>
    </row>
    <row r="70" spans="1:14" ht="11.25" customHeight="1">
      <c r="A70" s="313" t="str">
        <f>IF([1]Баланс!A113="","",[1]Баланс!A113)</f>
        <v/>
      </c>
      <c r="B70" s="313"/>
      <c r="C70" s="84"/>
      <c r="D70" s="84"/>
      <c r="E70" s="84"/>
      <c r="F70" s="75"/>
      <c r="G70" s="75"/>
      <c r="H70" s="75"/>
      <c r="I70" s="75"/>
      <c r="J70" s="83"/>
      <c r="K70" s="83"/>
      <c r="L70" s="83"/>
      <c r="M70" s="83"/>
      <c r="N70" s="83"/>
    </row>
    <row r="71" spans="1:14" ht="3" customHeight="1">
      <c r="A71" s="76"/>
      <c r="B71" s="76"/>
      <c r="C71" s="76"/>
      <c r="D71" s="76"/>
      <c r="E71" s="76"/>
      <c r="F71" s="76"/>
      <c r="G71" s="76"/>
      <c r="H71" s="76"/>
      <c r="I71" s="76"/>
      <c r="J71" s="76"/>
      <c r="K71" s="76"/>
      <c r="L71" s="76"/>
      <c r="M71" s="76"/>
      <c r="N71" s="76"/>
    </row>
    <row r="72" spans="1:14" ht="11.25" customHeight="1">
      <c r="A72" s="130"/>
      <c r="B72" s="130"/>
      <c r="C72" s="130"/>
      <c r="D72" s="130"/>
      <c r="E72" s="130"/>
      <c r="F72" s="130"/>
      <c r="G72" s="130"/>
      <c r="H72" s="130"/>
      <c r="I72" s="130"/>
      <c r="J72" s="130"/>
      <c r="K72" s="130"/>
      <c r="L72" s="130"/>
      <c r="M72" s="130"/>
      <c r="N72" s="130"/>
    </row>
    <row r="73" spans="1:14" ht="11.25" customHeight="1">
      <c r="A73" s="130"/>
      <c r="B73" s="130"/>
      <c r="C73" s="130"/>
      <c r="D73" s="130"/>
      <c r="E73" s="130"/>
      <c r="F73" s="130"/>
      <c r="G73" s="130"/>
      <c r="H73" s="130"/>
      <c r="I73" s="130"/>
      <c r="J73" s="130"/>
      <c r="K73" s="130"/>
      <c r="L73" s="130"/>
      <c r="M73" s="130"/>
      <c r="N73" s="130"/>
    </row>
    <row r="74" spans="1:14" ht="11.25" customHeight="1">
      <c r="A74" s="130"/>
      <c r="B74" s="130"/>
      <c r="C74" s="130"/>
      <c r="D74" s="130"/>
      <c r="E74" s="130"/>
      <c r="F74" s="130"/>
      <c r="G74" s="130"/>
      <c r="H74" s="130"/>
      <c r="I74" s="130"/>
      <c r="J74" s="130"/>
      <c r="K74" s="130"/>
      <c r="L74" s="130"/>
      <c r="M74" s="130"/>
      <c r="N74" s="130"/>
    </row>
    <row r="75" spans="1:14" ht="11.25" customHeight="1">
      <c r="A75" s="130"/>
      <c r="B75" s="130"/>
      <c r="C75" s="130"/>
      <c r="D75" s="130"/>
      <c r="E75" s="130"/>
      <c r="F75" s="130"/>
      <c r="G75" s="130"/>
      <c r="H75" s="130"/>
      <c r="I75" s="130"/>
      <c r="J75" s="130"/>
      <c r="K75" s="130"/>
      <c r="L75" s="130"/>
      <c r="M75" s="130"/>
      <c r="N75" s="130"/>
    </row>
    <row r="76" spans="1:14" ht="11.25" customHeight="1">
      <c r="A76" s="130"/>
      <c r="B76" s="130"/>
      <c r="C76" s="130"/>
      <c r="D76" s="130"/>
      <c r="E76" s="130"/>
      <c r="F76" s="130"/>
      <c r="G76" s="130"/>
      <c r="H76" s="130"/>
      <c r="I76" s="130"/>
      <c r="J76" s="130"/>
      <c r="K76" s="130"/>
      <c r="L76" s="130"/>
      <c r="M76" s="130"/>
      <c r="N76" s="130"/>
    </row>
    <row r="77" spans="1:14" ht="11.25" customHeight="1">
      <c r="A77" s="130"/>
      <c r="B77" s="130"/>
      <c r="C77" s="130"/>
      <c r="D77" s="130"/>
      <c r="E77" s="130"/>
      <c r="F77" s="130"/>
      <c r="G77" s="130"/>
      <c r="H77" s="130"/>
      <c r="I77" s="130"/>
      <c r="J77" s="130"/>
      <c r="K77" s="130"/>
      <c r="L77" s="130"/>
      <c r="M77" s="130"/>
      <c r="N77" s="130"/>
    </row>
    <row r="78" spans="1:14" ht="11.25" customHeight="1">
      <c r="A78" s="130"/>
      <c r="B78" s="130"/>
      <c r="C78" s="130"/>
      <c r="D78" s="130"/>
      <c r="E78" s="130"/>
      <c r="F78" s="130"/>
      <c r="G78" s="130"/>
      <c r="H78" s="130"/>
      <c r="I78" s="130"/>
      <c r="J78" s="130"/>
      <c r="K78" s="130"/>
      <c r="L78" s="130"/>
      <c r="M78" s="130"/>
      <c r="N78" s="130"/>
    </row>
  </sheetData>
  <sheetProtection formatCells="0" formatColumns="0" formatRows="0" insertColumns="0" insertRows="0" insertHyperlinks="0" deleteColumns="0" deleteRows="0" sort="0" autoFilter="0" pivotTables="0"/>
  <mergeCells count="166">
    <mergeCell ref="J1:N1"/>
    <mergeCell ref="H2:N2"/>
    <mergeCell ref="A4:N4"/>
    <mergeCell ref="A5:N5"/>
    <mergeCell ref="G6:H6"/>
    <mergeCell ref="A8:C8"/>
    <mergeCell ref="E8:N8"/>
    <mergeCell ref="A12:C12"/>
    <mergeCell ref="E12:N12"/>
    <mergeCell ref="A13:C13"/>
    <mergeCell ref="E13:N13"/>
    <mergeCell ref="A14:C14"/>
    <mergeCell ref="E14:N14"/>
    <mergeCell ref="A9:C9"/>
    <mergeCell ref="E9:N9"/>
    <mergeCell ref="A10:C10"/>
    <mergeCell ref="E10:N10"/>
    <mergeCell ref="A11:C11"/>
    <mergeCell ref="E11:N11"/>
    <mergeCell ref="A19:E19"/>
    <mergeCell ref="G19:J19"/>
    <mergeCell ref="K19:N19"/>
    <mergeCell ref="A20:E20"/>
    <mergeCell ref="G20:J20"/>
    <mergeCell ref="K20:N20"/>
    <mergeCell ref="A16:E17"/>
    <mergeCell ref="F16:F17"/>
    <mergeCell ref="O16:Q18"/>
    <mergeCell ref="G17:J17"/>
    <mergeCell ref="K17:N17"/>
    <mergeCell ref="A18:E18"/>
    <mergeCell ref="G18:J18"/>
    <mergeCell ref="K18:N18"/>
    <mergeCell ref="A23:E23"/>
    <mergeCell ref="G23:J23"/>
    <mergeCell ref="K23:N23"/>
    <mergeCell ref="A24:E24"/>
    <mergeCell ref="G24:J24"/>
    <mergeCell ref="K24:N24"/>
    <mergeCell ref="A21:E21"/>
    <mergeCell ref="G21:J21"/>
    <mergeCell ref="K21:N21"/>
    <mergeCell ref="A22:E22"/>
    <mergeCell ref="G22:J22"/>
    <mergeCell ref="K22:N22"/>
    <mergeCell ref="A27:E27"/>
    <mergeCell ref="G27:J27"/>
    <mergeCell ref="K27:N27"/>
    <mergeCell ref="A28:E28"/>
    <mergeCell ref="G28:J28"/>
    <mergeCell ref="K28:N28"/>
    <mergeCell ref="A25:E25"/>
    <mergeCell ref="G25:J25"/>
    <mergeCell ref="K25:N25"/>
    <mergeCell ref="A26:E26"/>
    <mergeCell ref="G26:J26"/>
    <mergeCell ref="K26:N26"/>
    <mergeCell ref="A31:E31"/>
    <mergeCell ref="G31:J31"/>
    <mergeCell ref="K31:N31"/>
    <mergeCell ref="A32:E32"/>
    <mergeCell ref="G32:J32"/>
    <mergeCell ref="K32:N32"/>
    <mergeCell ref="A29:E29"/>
    <mergeCell ref="G29:J29"/>
    <mergeCell ref="K29:N29"/>
    <mergeCell ref="A30:E30"/>
    <mergeCell ref="G30:J30"/>
    <mergeCell ref="K30:N30"/>
    <mergeCell ref="A35:E35"/>
    <mergeCell ref="G35:J35"/>
    <mergeCell ref="K35:N35"/>
    <mergeCell ref="A36:E36"/>
    <mergeCell ref="G36:J36"/>
    <mergeCell ref="K36:N36"/>
    <mergeCell ref="A33:E33"/>
    <mergeCell ref="G33:J33"/>
    <mergeCell ref="K33:N33"/>
    <mergeCell ref="A34:E34"/>
    <mergeCell ref="G34:J34"/>
    <mergeCell ref="K34:N34"/>
    <mergeCell ref="A39:E39"/>
    <mergeCell ref="G39:J39"/>
    <mergeCell ref="K39:N39"/>
    <mergeCell ref="A40:E40"/>
    <mergeCell ref="G40:J40"/>
    <mergeCell ref="K40:N40"/>
    <mergeCell ref="A37:E37"/>
    <mergeCell ref="G37:J37"/>
    <mergeCell ref="K37:N37"/>
    <mergeCell ref="A38:E38"/>
    <mergeCell ref="G38:J38"/>
    <mergeCell ref="K38:N38"/>
    <mergeCell ref="A43:E43"/>
    <mergeCell ref="G43:J43"/>
    <mergeCell ref="K43:N43"/>
    <mergeCell ref="A44:E44"/>
    <mergeCell ref="G44:J44"/>
    <mergeCell ref="K44:N44"/>
    <mergeCell ref="A41:E41"/>
    <mergeCell ref="G41:J41"/>
    <mergeCell ref="K41:N41"/>
    <mergeCell ref="A42:E42"/>
    <mergeCell ref="G42:J42"/>
    <mergeCell ref="K42:N42"/>
    <mergeCell ref="A47:E48"/>
    <mergeCell ref="F47:F48"/>
    <mergeCell ref="G48:J48"/>
    <mergeCell ref="K48:N48"/>
    <mergeCell ref="A49:E49"/>
    <mergeCell ref="G49:J49"/>
    <mergeCell ref="K49:N49"/>
    <mergeCell ref="A45:E45"/>
    <mergeCell ref="G45:J45"/>
    <mergeCell ref="K45:N45"/>
    <mergeCell ref="A46:E46"/>
    <mergeCell ref="G46:J46"/>
    <mergeCell ref="K46:N46"/>
    <mergeCell ref="A52:E52"/>
    <mergeCell ref="G52:J52"/>
    <mergeCell ref="K52:N52"/>
    <mergeCell ref="A53:E53"/>
    <mergeCell ref="G53:J53"/>
    <mergeCell ref="K53:N53"/>
    <mergeCell ref="A50:E50"/>
    <mergeCell ref="G50:J50"/>
    <mergeCell ref="K50:N50"/>
    <mergeCell ref="A51:E51"/>
    <mergeCell ref="G51:J51"/>
    <mergeCell ref="K51:N51"/>
    <mergeCell ref="A56:E56"/>
    <mergeCell ref="G56:J56"/>
    <mergeCell ref="K56:N56"/>
    <mergeCell ref="A57:E57"/>
    <mergeCell ref="G57:J57"/>
    <mergeCell ref="K57:N57"/>
    <mergeCell ref="A54:E54"/>
    <mergeCell ref="G54:J54"/>
    <mergeCell ref="K54:N54"/>
    <mergeCell ref="A55:E55"/>
    <mergeCell ref="G55:J55"/>
    <mergeCell ref="K55:N55"/>
    <mergeCell ref="A60:E60"/>
    <mergeCell ref="G60:J60"/>
    <mergeCell ref="K60:N60"/>
    <mergeCell ref="A61:E61"/>
    <mergeCell ref="G61:J61"/>
    <mergeCell ref="K61:N61"/>
    <mergeCell ref="A58:E58"/>
    <mergeCell ref="G58:J58"/>
    <mergeCell ref="K58:N58"/>
    <mergeCell ref="A59:E59"/>
    <mergeCell ref="G59:J59"/>
    <mergeCell ref="K59:N59"/>
    <mergeCell ref="B67:C67"/>
    <mergeCell ref="J67:N67"/>
    <mergeCell ref="B68:C68"/>
    <mergeCell ref="J68:N68"/>
    <mergeCell ref="A70:B70"/>
    <mergeCell ref="A62:E62"/>
    <mergeCell ref="G62:J62"/>
    <mergeCell ref="K62:N62"/>
    <mergeCell ref="B64:C64"/>
    <mergeCell ref="J64:N64"/>
    <mergeCell ref="B65:C65"/>
    <mergeCell ref="J65:N65"/>
  </mergeCells>
  <conditionalFormatting sqref="O57">
    <cfRule type="cellIs" dxfId="28" priority="1" stopIfTrue="1" operator="equal">
      <formula>"стр. 210 гр. 3 не равна стр. 470 гр. 3 Баланса!"</formula>
    </cfRule>
  </conditionalFormatting>
  <dataValidations count="1">
    <dataValidation type="decimal" operator="greaterThanOrEqual" allowBlank="1" showInputMessage="1" showErrorMessage="1" errorTitle="Внимание!" error="Значение в данной ячейке не должно быть отрицательным" sqref="G52:N52 G55:N56 G44:N46 G36:N37 G26:N26 G22:N23 G20:N20">
      <formula1>0</formula1>
    </dataValidation>
  </dataValidations>
  <pageMargins left="0.59055118110236227" right="0.19685039370078741" top="0.39370078740157483" bottom="0.19685039370078741" header="0.19685039370078741" footer="0.23622047244094491"/>
  <pageSetup paperSize="9" scale="98" fitToHeight="0" orientation="portrait" blackAndWhite="1" r:id="rId1"/>
  <headerFooter alignWithMargins="0">
    <oddHeader>&amp;R&amp;"Times New Roman,обычный"&amp;7Подготовлено с использованием системы "КонсультантПлюс"</oddHeader>
  </headerFooter>
  <rowBreaks count="1" manualBreakCount="1">
    <brk id="46" max="1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2">
    <tabColor indexed="13"/>
    <pageSetUpPr fitToPage="1"/>
  </sheetPr>
  <dimension ref="A1:AA93"/>
  <sheetViews>
    <sheetView showGridLines="0" topLeftCell="A64" zoomScaleNormal="100" zoomScaleSheetLayoutView="100" workbookViewId="0">
      <selection activeCell="L56" sqref="L56:L57"/>
    </sheetView>
  </sheetViews>
  <sheetFormatPr defaultRowHeight="12.75"/>
  <cols>
    <col min="1" max="1" width="3.28515625" style="132" customWidth="1"/>
    <col min="2" max="2" width="6.7109375" style="132" customWidth="1"/>
    <col min="3" max="3" width="8.5703125" style="132" customWidth="1"/>
    <col min="4" max="4" width="12" style="132" customWidth="1"/>
    <col min="5" max="5" width="5.85546875" style="132" customWidth="1"/>
    <col min="6" max="6" width="7.140625" style="132" customWidth="1"/>
    <col min="7" max="7" width="6.7109375" style="132" customWidth="1"/>
    <col min="8" max="8" width="1.7109375" style="132" customWidth="1"/>
    <col min="9" max="9" width="8.7109375" style="132" customWidth="1"/>
    <col min="10" max="10" width="7.42578125" style="132" customWidth="1"/>
    <col min="11" max="11" width="8.5703125" style="132" customWidth="1"/>
    <col min="12" max="12" width="12.28515625" style="132" customWidth="1"/>
    <col min="13" max="13" width="7.85546875" style="132" customWidth="1"/>
    <col min="14" max="14" width="8.42578125" style="132" customWidth="1"/>
    <col min="15" max="15" width="66.28515625" style="132" customWidth="1"/>
    <col min="16" max="16" width="3.7109375" style="132" hidden="1" customWidth="1"/>
    <col min="17" max="23" width="4.7109375" style="132" hidden="1" customWidth="1"/>
    <col min="24" max="24" width="3.7109375" style="132" hidden="1" customWidth="1"/>
    <col min="25" max="16384" width="9.140625" style="132"/>
  </cols>
  <sheetData>
    <row r="1" spans="1:15" ht="12.75" customHeight="1">
      <c r="A1" s="131"/>
      <c r="B1" s="131"/>
      <c r="C1" s="131"/>
      <c r="D1" s="131"/>
      <c r="E1" s="131"/>
      <c r="F1" s="131"/>
      <c r="G1" s="131"/>
      <c r="H1" s="131"/>
      <c r="I1" s="493"/>
      <c r="J1" s="493"/>
      <c r="K1" s="131"/>
      <c r="L1" s="494" t="s">
        <v>239</v>
      </c>
      <c r="M1" s="494"/>
      <c r="N1" s="494"/>
    </row>
    <row r="2" spans="1:15" ht="28.5" customHeight="1">
      <c r="A2" s="131"/>
      <c r="B2" s="131"/>
      <c r="C2" s="131"/>
      <c r="D2" s="131"/>
      <c r="E2" s="131"/>
      <c r="F2" s="131"/>
      <c r="G2" s="131"/>
      <c r="H2" s="131"/>
      <c r="I2" s="131"/>
      <c r="J2" s="131"/>
      <c r="K2" s="494" t="s">
        <v>164</v>
      </c>
      <c r="L2" s="494"/>
      <c r="M2" s="494"/>
      <c r="N2" s="494"/>
    </row>
    <row r="3" spans="1:15" ht="19.5" customHeight="1">
      <c r="A3" s="131"/>
      <c r="B3" s="131"/>
      <c r="C3" s="131"/>
      <c r="D3" s="131"/>
      <c r="E3" s="131"/>
      <c r="F3" s="131"/>
      <c r="G3" s="131"/>
      <c r="H3" s="131"/>
      <c r="I3" s="131"/>
      <c r="J3" s="131"/>
      <c r="K3" s="494" t="s">
        <v>165</v>
      </c>
      <c r="L3" s="494"/>
      <c r="M3" s="494"/>
      <c r="N3" s="494"/>
    </row>
    <row r="4" spans="1:15" ht="12.75" customHeight="1">
      <c r="A4" s="495" t="s">
        <v>166</v>
      </c>
      <c r="B4" s="495"/>
      <c r="C4" s="495"/>
      <c r="D4" s="495"/>
      <c r="E4" s="495"/>
      <c r="F4" s="495"/>
      <c r="G4" s="495"/>
      <c r="H4" s="495"/>
      <c r="I4" s="495"/>
      <c r="J4" s="495"/>
      <c r="K4" s="495"/>
      <c r="L4" s="495"/>
      <c r="M4" s="495"/>
      <c r="N4" s="495"/>
    </row>
    <row r="5" spans="1:15" ht="12.75" customHeight="1">
      <c r="A5" s="495" t="s">
        <v>240</v>
      </c>
      <c r="B5" s="495"/>
      <c r="C5" s="495"/>
      <c r="D5" s="495"/>
      <c r="E5" s="495"/>
      <c r="F5" s="495"/>
      <c r="G5" s="495"/>
      <c r="H5" s="495"/>
      <c r="I5" s="495"/>
      <c r="J5" s="495"/>
      <c r="K5" s="495"/>
      <c r="L5" s="495"/>
      <c r="M5" s="495"/>
      <c r="N5" s="495"/>
    </row>
    <row r="6" spans="1:15" ht="15" customHeight="1">
      <c r="A6" s="131"/>
      <c r="B6" s="131"/>
      <c r="C6" s="131"/>
      <c r="D6" s="131"/>
      <c r="E6" s="131"/>
      <c r="F6" s="133" t="s">
        <v>168</v>
      </c>
      <c r="G6" s="134" t="str">
        <f>[1]Баланс!O6</f>
        <v>январь</v>
      </c>
      <c r="H6" s="135" t="s">
        <v>169</v>
      </c>
      <c r="I6" s="135" t="str">
        <f>[1]Баланс!Q6</f>
        <v>декабрь</v>
      </c>
      <c r="J6" s="489">
        <f>[1]Баланс!K5</f>
        <v>44561</v>
      </c>
      <c r="K6" s="489"/>
      <c r="L6" s="131"/>
      <c r="M6" s="131"/>
      <c r="N6" s="131"/>
    </row>
    <row r="7" spans="1:15" s="138" customFormat="1" ht="11.25" customHeight="1">
      <c r="A7" s="136"/>
      <c r="B7" s="136"/>
      <c r="C7" s="136"/>
      <c r="D7" s="136"/>
      <c r="E7" s="136"/>
      <c r="F7" s="136"/>
      <c r="G7" s="136"/>
      <c r="H7" s="136"/>
      <c r="I7" s="136"/>
      <c r="J7" s="136"/>
      <c r="K7" s="137"/>
      <c r="L7" s="136"/>
      <c r="M7" s="136"/>
      <c r="N7" s="136"/>
    </row>
    <row r="8" spans="1:15" ht="12.95" customHeight="1">
      <c r="A8" s="482" t="s">
        <v>12</v>
      </c>
      <c r="B8" s="483"/>
      <c r="C8" s="483"/>
      <c r="D8" s="484"/>
      <c r="E8" s="485" t="str">
        <f>[1]Баланс!D21</f>
        <v>ОАО "Белсвязьстрой"</v>
      </c>
      <c r="F8" s="486"/>
      <c r="G8" s="486"/>
      <c r="H8" s="486"/>
      <c r="I8" s="486"/>
      <c r="J8" s="486"/>
      <c r="K8" s="486"/>
      <c r="L8" s="486"/>
      <c r="M8" s="486"/>
      <c r="N8" s="487"/>
    </row>
    <row r="9" spans="1:15" ht="12.95" customHeight="1">
      <c r="A9" s="482" t="s">
        <v>14</v>
      </c>
      <c r="B9" s="483"/>
      <c r="C9" s="483"/>
      <c r="D9" s="484"/>
      <c r="E9" s="490">
        <f>[1]Баланс!D22</f>
        <v>100028969</v>
      </c>
      <c r="F9" s="491"/>
      <c r="G9" s="491"/>
      <c r="H9" s="491"/>
      <c r="I9" s="491"/>
      <c r="J9" s="491"/>
      <c r="K9" s="491"/>
      <c r="L9" s="491"/>
      <c r="M9" s="491"/>
      <c r="N9" s="492"/>
    </row>
    <row r="10" spans="1:15" ht="12.95" customHeight="1">
      <c r="A10" s="482" t="s">
        <v>15</v>
      </c>
      <c r="B10" s="483"/>
      <c r="C10" s="483"/>
      <c r="D10" s="484"/>
      <c r="E10" s="490">
        <f>[1]Баланс!D23</f>
        <v>42220</v>
      </c>
      <c r="F10" s="491"/>
      <c r="G10" s="491"/>
      <c r="H10" s="491"/>
      <c r="I10" s="491"/>
      <c r="J10" s="491"/>
      <c r="K10" s="491"/>
      <c r="L10" s="491"/>
      <c r="M10" s="491"/>
      <c r="N10" s="492"/>
      <c r="O10" s="480"/>
    </row>
    <row r="11" spans="1:15" ht="12.95" customHeight="1">
      <c r="A11" s="482" t="s">
        <v>16</v>
      </c>
      <c r="B11" s="483"/>
      <c r="C11" s="483"/>
      <c r="D11" s="484"/>
      <c r="E11" s="485" t="str">
        <f>[1]Баланс!D24</f>
        <v>Открытое акционерное общество</v>
      </c>
      <c r="F11" s="486"/>
      <c r="G11" s="486"/>
      <c r="H11" s="486"/>
      <c r="I11" s="486"/>
      <c r="J11" s="486"/>
      <c r="K11" s="486"/>
      <c r="L11" s="486"/>
      <c r="M11" s="486"/>
      <c r="N11" s="487"/>
      <c r="O11" s="481"/>
    </row>
    <row r="12" spans="1:15" ht="12.95" customHeight="1">
      <c r="A12" s="482" t="s">
        <v>18</v>
      </c>
      <c r="B12" s="483"/>
      <c r="C12" s="483"/>
      <c r="D12" s="484"/>
      <c r="E12" s="485" t="str">
        <f>[1]Баланс!D25</f>
        <v>Собрание акционеров</v>
      </c>
      <c r="F12" s="486"/>
      <c r="G12" s="486"/>
      <c r="H12" s="486"/>
      <c r="I12" s="486"/>
      <c r="J12" s="486"/>
      <c r="K12" s="486"/>
      <c r="L12" s="486"/>
      <c r="M12" s="486"/>
      <c r="N12" s="487"/>
      <c r="O12" s="481"/>
    </row>
    <row r="13" spans="1:15" ht="12.95" customHeight="1">
      <c r="A13" s="482" t="s">
        <v>20</v>
      </c>
      <c r="B13" s="483"/>
      <c r="C13" s="483"/>
      <c r="D13" s="484"/>
      <c r="E13" s="485" t="str">
        <f>[1]Баланс!D26</f>
        <v>тыс. руб.</v>
      </c>
      <c r="F13" s="486"/>
      <c r="G13" s="486"/>
      <c r="H13" s="486"/>
      <c r="I13" s="486"/>
      <c r="J13" s="486"/>
      <c r="K13" s="486"/>
      <c r="L13" s="486"/>
      <c r="M13" s="486"/>
      <c r="N13" s="487"/>
      <c r="O13" s="481"/>
    </row>
    <row r="14" spans="1:15" ht="12.95" customHeight="1">
      <c r="A14" s="482" t="s">
        <v>22</v>
      </c>
      <c r="B14" s="483"/>
      <c r="C14" s="483"/>
      <c r="D14" s="484"/>
      <c r="E14" s="485" t="str">
        <f>[1]Баланс!D27</f>
        <v>220037, г. Минск, ул. Аннаева, 49</v>
      </c>
      <c r="F14" s="486"/>
      <c r="G14" s="486"/>
      <c r="H14" s="486"/>
      <c r="I14" s="486"/>
      <c r="J14" s="486"/>
      <c r="K14" s="486"/>
      <c r="L14" s="486"/>
      <c r="M14" s="486"/>
      <c r="N14" s="487"/>
      <c r="O14" s="481"/>
    </row>
    <row r="15" spans="1:15" ht="9.9499999999999993" customHeight="1">
      <c r="A15" s="488"/>
      <c r="B15" s="488"/>
      <c r="C15" s="488"/>
      <c r="D15" s="488"/>
      <c r="E15" s="488"/>
      <c r="F15" s="488"/>
      <c r="G15" s="488"/>
      <c r="H15" s="488"/>
      <c r="I15" s="488"/>
      <c r="J15" s="488"/>
      <c r="K15" s="131"/>
      <c r="L15" s="131"/>
      <c r="M15" s="131"/>
      <c r="N15" s="131"/>
      <c r="O15" s="481"/>
    </row>
    <row r="16" spans="1:15" ht="69" customHeight="1">
      <c r="A16" s="415" t="s">
        <v>170</v>
      </c>
      <c r="B16" s="416"/>
      <c r="C16" s="416"/>
      <c r="D16" s="417"/>
      <c r="E16" s="139" t="s">
        <v>28</v>
      </c>
      <c r="F16" s="139" t="s">
        <v>241</v>
      </c>
      <c r="G16" s="415" t="s">
        <v>242</v>
      </c>
      <c r="H16" s="417"/>
      <c r="I16" s="139" t="s">
        <v>243</v>
      </c>
      <c r="J16" s="139" t="s">
        <v>244</v>
      </c>
      <c r="K16" s="139" t="s">
        <v>245</v>
      </c>
      <c r="L16" s="139" t="s">
        <v>246</v>
      </c>
      <c r="M16" s="140" t="s">
        <v>247</v>
      </c>
      <c r="N16" s="141" t="s">
        <v>248</v>
      </c>
      <c r="O16" s="142" t="s">
        <v>249</v>
      </c>
    </row>
    <row r="17" spans="1:19" s="147" customFormat="1" ht="11.25" customHeight="1">
      <c r="A17" s="405">
        <v>1</v>
      </c>
      <c r="B17" s="406"/>
      <c r="C17" s="406"/>
      <c r="D17" s="407"/>
      <c r="E17" s="143">
        <v>2</v>
      </c>
      <c r="F17" s="144">
        <v>3</v>
      </c>
      <c r="G17" s="405">
        <v>4</v>
      </c>
      <c r="H17" s="407"/>
      <c r="I17" s="144">
        <v>5</v>
      </c>
      <c r="J17" s="144">
        <v>6</v>
      </c>
      <c r="K17" s="145">
        <v>7</v>
      </c>
      <c r="L17" s="145" t="s">
        <v>250</v>
      </c>
      <c r="M17" s="145">
        <v>9</v>
      </c>
      <c r="N17" s="145">
        <v>10</v>
      </c>
      <c r="O17" s="467" t="s">
        <v>251</v>
      </c>
      <c r="P17" s="146"/>
      <c r="Q17" s="146"/>
      <c r="R17" s="146"/>
    </row>
    <row r="18" spans="1:19" ht="24.75" customHeight="1">
      <c r="A18" s="459" t="s">
        <v>252</v>
      </c>
      <c r="B18" s="460"/>
      <c r="C18" s="401">
        <f>DATE(YEAR([1]Баланс!G33),MONTH(0),DAY(0))</f>
        <v>43830</v>
      </c>
      <c r="D18" s="402"/>
      <c r="E18" s="148" t="s">
        <v>174</v>
      </c>
      <c r="F18" s="149">
        <v>5740</v>
      </c>
      <c r="G18" s="478">
        <v>0</v>
      </c>
      <c r="H18" s="479"/>
      <c r="I18" s="150">
        <v>0</v>
      </c>
      <c r="J18" s="149">
        <v>428</v>
      </c>
      <c r="K18" s="149">
        <v>9121</v>
      </c>
      <c r="L18" s="149">
        <v>9762</v>
      </c>
      <c r="M18" s="149">
        <v>0</v>
      </c>
      <c r="N18" s="151">
        <f>F18-G18-I18+J18+K18+L18+M18</f>
        <v>25051</v>
      </c>
      <c r="O18" s="475"/>
      <c r="P18" s="146"/>
      <c r="Q18" s="146"/>
      <c r="R18" s="146"/>
      <c r="S18" s="152"/>
    </row>
    <row r="19" spans="1:19" ht="30" customHeight="1">
      <c r="A19" s="399" t="s">
        <v>253</v>
      </c>
      <c r="B19" s="400"/>
      <c r="C19" s="400"/>
      <c r="D19" s="408"/>
      <c r="E19" s="153" t="s">
        <v>177</v>
      </c>
      <c r="F19" s="149">
        <v>0</v>
      </c>
      <c r="G19" s="409">
        <v>0</v>
      </c>
      <c r="H19" s="410"/>
      <c r="I19" s="149">
        <v>0</v>
      </c>
      <c r="J19" s="149">
        <v>0</v>
      </c>
      <c r="K19" s="149">
        <v>0</v>
      </c>
      <c r="L19" s="149">
        <v>0</v>
      </c>
      <c r="M19" s="149">
        <v>0</v>
      </c>
      <c r="N19" s="151">
        <f>SUM(F19:M19)</f>
        <v>0</v>
      </c>
      <c r="O19" s="467" t="s">
        <v>254</v>
      </c>
      <c r="P19" s="146"/>
      <c r="Q19" s="146"/>
      <c r="R19" s="146"/>
      <c r="S19" s="152"/>
    </row>
    <row r="20" spans="1:19" ht="31.5" customHeight="1">
      <c r="A20" s="463" t="s">
        <v>255</v>
      </c>
      <c r="B20" s="449"/>
      <c r="C20" s="449"/>
      <c r="D20" s="450"/>
      <c r="E20" s="153" t="s">
        <v>180</v>
      </c>
      <c r="F20" s="149">
        <v>0</v>
      </c>
      <c r="G20" s="409">
        <v>0</v>
      </c>
      <c r="H20" s="410"/>
      <c r="I20" s="149">
        <v>0</v>
      </c>
      <c r="J20" s="149">
        <v>0</v>
      </c>
      <c r="K20" s="149">
        <v>0</v>
      </c>
      <c r="L20" s="149">
        <v>-25</v>
      </c>
      <c r="M20" s="149">
        <v>0</v>
      </c>
      <c r="N20" s="151">
        <f>SUM(F20:M20)</f>
        <v>-25</v>
      </c>
      <c r="O20" s="475"/>
      <c r="P20" s="146"/>
      <c r="Q20" s="146"/>
      <c r="R20" s="146"/>
      <c r="S20" s="152"/>
    </row>
    <row r="21" spans="1:19" ht="11.1" hidden="1" customHeight="1">
      <c r="A21" s="399"/>
      <c r="B21" s="476"/>
      <c r="C21" s="476"/>
      <c r="D21" s="477"/>
      <c r="E21" s="153"/>
      <c r="F21" s="149"/>
      <c r="G21" s="409"/>
      <c r="H21" s="410"/>
      <c r="I21" s="149"/>
      <c r="J21" s="149"/>
      <c r="K21" s="149"/>
      <c r="L21" s="149"/>
      <c r="M21" s="149"/>
      <c r="N21" s="154">
        <f>SUM(F21:M21)</f>
        <v>0</v>
      </c>
      <c r="O21" s="155" t="str">
        <f>IF(O23&gt;0,"ВНИМАНИЕ!","")</f>
        <v/>
      </c>
      <c r="P21" s="146"/>
    </row>
    <row r="22" spans="1:19" ht="15" customHeight="1">
      <c r="A22" s="448" t="s">
        <v>256</v>
      </c>
      <c r="B22" s="449"/>
      <c r="C22" s="449"/>
      <c r="D22" s="450"/>
      <c r="E22" s="451" t="s">
        <v>182</v>
      </c>
      <c r="F22" s="425">
        <f>F18+F19+F20+F21</f>
        <v>5740</v>
      </c>
      <c r="G22" s="473">
        <f>G19+G20-G18+G21</f>
        <v>0</v>
      </c>
      <c r="H22" s="474"/>
      <c r="I22" s="425">
        <f>I19+I20-I18+I21</f>
        <v>0</v>
      </c>
      <c r="J22" s="425">
        <f>J18+J19+J20+J21</f>
        <v>428</v>
      </c>
      <c r="K22" s="425">
        <f>K18+K19+K20+K21</f>
        <v>9121</v>
      </c>
      <c r="L22" s="425">
        <f>L18+L19+L20+L21</f>
        <v>9737</v>
      </c>
      <c r="M22" s="425">
        <f>M18+M19+M20+M21</f>
        <v>0</v>
      </c>
      <c r="N22" s="425">
        <f>N18+N19+N20</f>
        <v>25026</v>
      </c>
      <c r="O22" s="156"/>
      <c r="P22" s="152"/>
      <c r="Q22" s="152"/>
      <c r="R22" s="152"/>
      <c r="S22" s="152"/>
    </row>
    <row r="23" spans="1:19" ht="15" customHeight="1">
      <c r="A23" s="445">
        <f>DATE(YEAR([1]Баланс!G33),MONTH(0),DAY(0))</f>
        <v>43830</v>
      </c>
      <c r="B23" s="446"/>
      <c r="C23" s="446"/>
      <c r="D23" s="447"/>
      <c r="E23" s="452"/>
      <c r="F23" s="426"/>
      <c r="G23" s="442"/>
      <c r="H23" s="443"/>
      <c r="I23" s="426"/>
      <c r="J23" s="426"/>
      <c r="K23" s="426"/>
      <c r="L23" s="426"/>
      <c r="M23" s="426"/>
      <c r="N23" s="426"/>
      <c r="O23" s="156"/>
      <c r="P23" s="152"/>
      <c r="Q23" s="152"/>
      <c r="R23" s="152"/>
      <c r="S23" s="152"/>
    </row>
    <row r="24" spans="1:19" ht="15" customHeight="1">
      <c r="A24" s="157" t="s">
        <v>171</v>
      </c>
      <c r="B24" s="435" t="str">
        <f>CONCATENATE(G6," ","-"," ",I6," ",YEAR(J6)-1," года")</f>
        <v>январь - декабрь 2020 года</v>
      </c>
      <c r="C24" s="435"/>
      <c r="D24" s="436"/>
      <c r="E24" s="451" t="s">
        <v>185</v>
      </c>
      <c r="F24" s="465">
        <f>SUM(F26:F35)</f>
        <v>0</v>
      </c>
      <c r="G24" s="469">
        <f>SUM(G26:H35)</f>
        <v>0</v>
      </c>
      <c r="H24" s="470"/>
      <c r="I24" s="465">
        <f t="shared" ref="I24:N24" si="0">SUM(I26:I35)</f>
        <v>0</v>
      </c>
      <c r="J24" s="465">
        <f t="shared" si="0"/>
        <v>0</v>
      </c>
      <c r="K24" s="465">
        <f t="shared" si="0"/>
        <v>0</v>
      </c>
      <c r="L24" s="465">
        <f t="shared" si="0"/>
        <v>951</v>
      </c>
      <c r="M24" s="465">
        <f t="shared" si="0"/>
        <v>0</v>
      </c>
      <c r="N24" s="465">
        <f t="shared" si="0"/>
        <v>951</v>
      </c>
    </row>
    <row r="25" spans="1:19" ht="25.5" customHeight="1">
      <c r="A25" s="439" t="s">
        <v>257</v>
      </c>
      <c r="B25" s="440"/>
      <c r="C25" s="440"/>
      <c r="D25" s="441"/>
      <c r="E25" s="452"/>
      <c r="F25" s="466"/>
      <c r="G25" s="471"/>
      <c r="H25" s="472"/>
      <c r="I25" s="466"/>
      <c r="J25" s="466"/>
      <c r="K25" s="466"/>
      <c r="L25" s="466"/>
      <c r="M25" s="466"/>
      <c r="N25" s="466"/>
    </row>
    <row r="26" spans="1:19" ht="15" customHeight="1">
      <c r="A26" s="427" t="s">
        <v>199</v>
      </c>
      <c r="B26" s="428"/>
      <c r="C26" s="428"/>
      <c r="D26" s="429"/>
      <c r="E26" s="153"/>
      <c r="F26" s="423">
        <v>0</v>
      </c>
      <c r="G26" s="430">
        <v>0</v>
      </c>
      <c r="H26" s="431"/>
      <c r="I26" s="423">
        <v>0</v>
      </c>
      <c r="J26" s="423">
        <v>0</v>
      </c>
      <c r="K26" s="423">
        <v>0</v>
      </c>
      <c r="L26" s="423">
        <v>951</v>
      </c>
      <c r="M26" s="423">
        <v>0</v>
      </c>
      <c r="N26" s="465">
        <f>SUM(F26:M27)</f>
        <v>951</v>
      </c>
    </row>
    <row r="27" spans="1:19" ht="14.25" customHeight="1">
      <c r="A27" s="420" t="s">
        <v>258</v>
      </c>
      <c r="B27" s="421"/>
      <c r="C27" s="421"/>
      <c r="D27" s="422"/>
      <c r="E27" s="158" t="s">
        <v>259</v>
      </c>
      <c r="F27" s="424"/>
      <c r="G27" s="432"/>
      <c r="H27" s="433"/>
      <c r="I27" s="424"/>
      <c r="J27" s="424"/>
      <c r="K27" s="424"/>
      <c r="L27" s="424"/>
      <c r="M27" s="424"/>
      <c r="N27" s="466"/>
      <c r="O27" s="159" t="str">
        <f>IF(O28&gt;0,"ВНИМАНИЕ!","")</f>
        <v/>
      </c>
    </row>
    <row r="28" spans="1:19" ht="25.5" customHeight="1">
      <c r="A28" s="412" t="s">
        <v>260</v>
      </c>
      <c r="B28" s="413"/>
      <c r="C28" s="413"/>
      <c r="D28" s="414"/>
      <c r="E28" s="153" t="s">
        <v>261</v>
      </c>
      <c r="F28" s="149">
        <v>0</v>
      </c>
      <c r="G28" s="409">
        <v>0</v>
      </c>
      <c r="H28" s="410"/>
      <c r="I28" s="149">
        <v>0</v>
      </c>
      <c r="J28" s="149">
        <v>0</v>
      </c>
      <c r="K28" s="149">
        <v>0</v>
      </c>
      <c r="L28" s="149">
        <v>0</v>
      </c>
      <c r="M28" s="149">
        <v>0</v>
      </c>
      <c r="N28" s="154">
        <f t="shared" ref="N28:N35" si="1">SUM(F28:M28)</f>
        <v>0</v>
      </c>
      <c r="O28" s="160">
        <f>IF(ABS($K$28)-ABS($K$39)=ABS([1]Прил.2!$K$58),0,"разность стр. 052 гр. 7 и стр. 062 гр. 7 не равна стр. 220 гр.4 Приложения 2!")</f>
        <v>0</v>
      </c>
    </row>
    <row r="29" spans="1:19" ht="37.5" customHeight="1">
      <c r="A29" s="412" t="s">
        <v>262</v>
      </c>
      <c r="B29" s="413"/>
      <c r="C29" s="413"/>
      <c r="D29" s="414"/>
      <c r="E29" s="153" t="s">
        <v>263</v>
      </c>
      <c r="F29" s="149">
        <v>0</v>
      </c>
      <c r="G29" s="409">
        <v>0</v>
      </c>
      <c r="H29" s="410"/>
      <c r="I29" s="149">
        <v>0</v>
      </c>
      <c r="J29" s="149">
        <v>0</v>
      </c>
      <c r="K29" s="149">
        <v>0</v>
      </c>
      <c r="L29" s="149">
        <v>0</v>
      </c>
      <c r="M29" s="149">
        <v>0</v>
      </c>
      <c r="N29" s="154">
        <f t="shared" si="1"/>
        <v>0</v>
      </c>
      <c r="O29" s="160"/>
    </row>
    <row r="30" spans="1:19" ht="15" customHeight="1">
      <c r="A30" s="412" t="s">
        <v>264</v>
      </c>
      <c r="B30" s="413"/>
      <c r="C30" s="413"/>
      <c r="D30" s="414"/>
      <c r="E30" s="153" t="s">
        <v>265</v>
      </c>
      <c r="F30" s="149">
        <v>0</v>
      </c>
      <c r="G30" s="409">
        <v>0</v>
      </c>
      <c r="H30" s="410"/>
      <c r="I30" s="149">
        <v>0</v>
      </c>
      <c r="J30" s="149">
        <v>0</v>
      </c>
      <c r="K30" s="149">
        <v>0</v>
      </c>
      <c r="L30" s="149">
        <v>0</v>
      </c>
      <c r="M30" s="149">
        <v>0</v>
      </c>
      <c r="N30" s="154">
        <f t="shared" si="1"/>
        <v>0</v>
      </c>
      <c r="O30" s="467" t="s">
        <v>266</v>
      </c>
    </row>
    <row r="31" spans="1:19" ht="27" customHeight="1">
      <c r="A31" s="412" t="s">
        <v>267</v>
      </c>
      <c r="B31" s="413"/>
      <c r="C31" s="413"/>
      <c r="D31" s="414"/>
      <c r="E31" s="153" t="s">
        <v>268</v>
      </c>
      <c r="F31" s="149">
        <v>0</v>
      </c>
      <c r="G31" s="409">
        <v>0</v>
      </c>
      <c r="H31" s="410"/>
      <c r="I31" s="149">
        <v>0</v>
      </c>
      <c r="J31" s="149">
        <v>0</v>
      </c>
      <c r="K31" s="149">
        <v>0</v>
      </c>
      <c r="L31" s="149">
        <v>0</v>
      </c>
      <c r="M31" s="149">
        <v>0</v>
      </c>
      <c r="N31" s="154">
        <f t="shared" si="1"/>
        <v>0</v>
      </c>
      <c r="O31" s="468"/>
    </row>
    <row r="32" spans="1:19" ht="38.25" customHeight="1">
      <c r="A32" s="412" t="s">
        <v>269</v>
      </c>
      <c r="B32" s="413"/>
      <c r="C32" s="413"/>
      <c r="D32" s="414"/>
      <c r="E32" s="153" t="s">
        <v>270</v>
      </c>
      <c r="F32" s="149">
        <v>0</v>
      </c>
      <c r="G32" s="409">
        <v>0</v>
      </c>
      <c r="H32" s="410"/>
      <c r="I32" s="149">
        <v>0</v>
      </c>
      <c r="J32" s="149">
        <v>0</v>
      </c>
      <c r="K32" s="149">
        <v>0</v>
      </c>
      <c r="L32" s="149">
        <v>0</v>
      </c>
      <c r="M32" s="149">
        <v>0</v>
      </c>
      <c r="N32" s="154">
        <f t="shared" si="1"/>
        <v>0</v>
      </c>
      <c r="O32" s="468"/>
    </row>
    <row r="33" spans="1:18" ht="12.95" customHeight="1">
      <c r="A33" s="412" t="s">
        <v>271</v>
      </c>
      <c r="B33" s="413"/>
      <c r="C33" s="413"/>
      <c r="D33" s="414"/>
      <c r="E33" s="153" t="s">
        <v>272</v>
      </c>
      <c r="F33" s="149">
        <v>0</v>
      </c>
      <c r="G33" s="409">
        <v>0</v>
      </c>
      <c r="H33" s="410"/>
      <c r="I33" s="149">
        <v>0</v>
      </c>
      <c r="J33" s="149">
        <v>0</v>
      </c>
      <c r="K33" s="149">
        <v>0</v>
      </c>
      <c r="L33" s="149">
        <v>0</v>
      </c>
      <c r="M33" s="149">
        <v>0</v>
      </c>
      <c r="N33" s="154">
        <f t="shared" si="1"/>
        <v>0</v>
      </c>
      <c r="O33" s="468"/>
    </row>
    <row r="34" spans="1:18" ht="12.95" customHeight="1">
      <c r="A34" s="412"/>
      <c r="B34" s="413"/>
      <c r="C34" s="413"/>
      <c r="D34" s="414"/>
      <c r="E34" s="153" t="s">
        <v>273</v>
      </c>
      <c r="F34" s="149">
        <v>0</v>
      </c>
      <c r="G34" s="409">
        <v>0</v>
      </c>
      <c r="H34" s="410"/>
      <c r="I34" s="149">
        <v>0</v>
      </c>
      <c r="J34" s="149">
        <v>0</v>
      </c>
      <c r="K34" s="149">
        <v>0</v>
      </c>
      <c r="L34" s="149">
        <v>0</v>
      </c>
      <c r="M34" s="149">
        <v>0</v>
      </c>
      <c r="N34" s="154">
        <f t="shared" si="1"/>
        <v>0</v>
      </c>
      <c r="O34" s="468"/>
    </row>
    <row r="35" spans="1:18" ht="12.95" customHeight="1">
      <c r="A35" s="412"/>
      <c r="B35" s="413"/>
      <c r="C35" s="413"/>
      <c r="D35" s="414"/>
      <c r="E35" s="153" t="s">
        <v>274</v>
      </c>
      <c r="F35" s="149">
        <v>0</v>
      </c>
      <c r="G35" s="409">
        <v>0</v>
      </c>
      <c r="H35" s="410"/>
      <c r="I35" s="149">
        <v>0</v>
      </c>
      <c r="J35" s="149">
        <v>0</v>
      </c>
      <c r="K35" s="149">
        <v>0</v>
      </c>
      <c r="L35" s="149">
        <v>0</v>
      </c>
      <c r="M35" s="149">
        <v>0</v>
      </c>
      <c r="N35" s="154">
        <f t="shared" si="1"/>
        <v>0</v>
      </c>
      <c r="O35" s="468"/>
    </row>
    <row r="36" spans="1:18" ht="25.5" customHeight="1">
      <c r="A36" s="399" t="s">
        <v>275</v>
      </c>
      <c r="B36" s="400"/>
      <c r="C36" s="400"/>
      <c r="D36" s="408"/>
      <c r="E36" s="153" t="s">
        <v>188</v>
      </c>
      <c r="F36" s="154">
        <f>SUM(F37:F42,F45:F48)</f>
        <v>0</v>
      </c>
      <c r="G36" s="403">
        <f>SUM(G37:H42,G45:H48)</f>
        <v>0</v>
      </c>
      <c r="H36" s="404"/>
      <c r="I36" s="154">
        <f t="shared" ref="I36:N36" si="2">SUM(I37:I42,I45:I48)</f>
        <v>0</v>
      </c>
      <c r="J36" s="154">
        <f t="shared" si="2"/>
        <v>0</v>
      </c>
      <c r="K36" s="154">
        <f t="shared" si="2"/>
        <v>0</v>
      </c>
      <c r="L36" s="154">
        <f t="shared" si="2"/>
        <v>0</v>
      </c>
      <c r="M36" s="154">
        <f t="shared" si="2"/>
        <v>0</v>
      </c>
      <c r="N36" s="154">
        <f t="shared" si="2"/>
        <v>0</v>
      </c>
    </row>
    <row r="37" spans="1:18" ht="12.95" customHeight="1">
      <c r="A37" s="427" t="s">
        <v>199</v>
      </c>
      <c r="B37" s="428"/>
      <c r="C37" s="428"/>
      <c r="D37" s="429"/>
      <c r="E37" s="153"/>
      <c r="F37" s="423">
        <v>0</v>
      </c>
      <c r="G37" s="430">
        <v>0</v>
      </c>
      <c r="H37" s="431"/>
      <c r="I37" s="423">
        <v>0</v>
      </c>
      <c r="J37" s="423">
        <v>0</v>
      </c>
      <c r="K37" s="423">
        <v>0</v>
      </c>
      <c r="L37" s="423">
        <v>0</v>
      </c>
      <c r="M37" s="423">
        <v>0</v>
      </c>
      <c r="N37" s="465">
        <f>SUM(F37:M38)</f>
        <v>0</v>
      </c>
      <c r="O37" s="467" t="s">
        <v>276</v>
      </c>
    </row>
    <row r="38" spans="1:18" ht="12.95" customHeight="1">
      <c r="A38" s="420" t="s">
        <v>277</v>
      </c>
      <c r="B38" s="421"/>
      <c r="C38" s="421"/>
      <c r="D38" s="422"/>
      <c r="E38" s="158" t="s">
        <v>278</v>
      </c>
      <c r="F38" s="424"/>
      <c r="G38" s="432"/>
      <c r="H38" s="433"/>
      <c r="I38" s="424"/>
      <c r="J38" s="424"/>
      <c r="K38" s="424"/>
      <c r="L38" s="424"/>
      <c r="M38" s="424"/>
      <c r="N38" s="466"/>
      <c r="O38" s="468"/>
    </row>
    <row r="39" spans="1:18" ht="25.5" customHeight="1">
      <c r="A39" s="412" t="s">
        <v>260</v>
      </c>
      <c r="B39" s="413"/>
      <c r="C39" s="413"/>
      <c r="D39" s="414"/>
      <c r="E39" s="153" t="s">
        <v>279</v>
      </c>
      <c r="F39" s="149">
        <v>0</v>
      </c>
      <c r="G39" s="409">
        <v>0</v>
      </c>
      <c r="H39" s="410"/>
      <c r="I39" s="149">
        <v>0</v>
      </c>
      <c r="J39" s="149">
        <v>0</v>
      </c>
      <c r="K39" s="149">
        <v>0</v>
      </c>
      <c r="L39" s="149">
        <v>0</v>
      </c>
      <c r="M39" s="149">
        <v>0</v>
      </c>
      <c r="N39" s="154">
        <f t="shared" ref="N39:N54" si="3">SUM(F39:M39)</f>
        <v>0</v>
      </c>
      <c r="O39" s="468"/>
    </row>
    <row r="40" spans="1:18" ht="38.25" customHeight="1">
      <c r="A40" s="412" t="s">
        <v>280</v>
      </c>
      <c r="B40" s="413"/>
      <c r="C40" s="413"/>
      <c r="D40" s="414"/>
      <c r="E40" s="153" t="s">
        <v>281</v>
      </c>
      <c r="F40" s="149">
        <v>0</v>
      </c>
      <c r="G40" s="409">
        <v>0</v>
      </c>
      <c r="H40" s="410"/>
      <c r="I40" s="149">
        <v>0</v>
      </c>
      <c r="J40" s="149">
        <v>0</v>
      </c>
      <c r="K40" s="149">
        <v>0</v>
      </c>
      <c r="L40" s="149">
        <v>0</v>
      </c>
      <c r="M40" s="149">
        <v>0</v>
      </c>
      <c r="N40" s="154">
        <f t="shared" si="3"/>
        <v>0</v>
      </c>
      <c r="O40" s="468"/>
    </row>
    <row r="41" spans="1:18" ht="26.25" customHeight="1">
      <c r="A41" s="412" t="s">
        <v>282</v>
      </c>
      <c r="B41" s="413"/>
      <c r="C41" s="413"/>
      <c r="D41" s="414"/>
      <c r="E41" s="153" t="s">
        <v>283</v>
      </c>
      <c r="F41" s="149">
        <v>0</v>
      </c>
      <c r="G41" s="409">
        <v>0</v>
      </c>
      <c r="H41" s="410"/>
      <c r="I41" s="149">
        <v>0</v>
      </c>
      <c r="J41" s="149">
        <v>0</v>
      </c>
      <c r="K41" s="149">
        <v>0</v>
      </c>
      <c r="L41" s="149">
        <v>0</v>
      </c>
      <c r="M41" s="149">
        <v>0</v>
      </c>
      <c r="N41" s="154">
        <f t="shared" si="3"/>
        <v>0</v>
      </c>
      <c r="O41" s="468"/>
    </row>
    <row r="42" spans="1:18" ht="26.25" customHeight="1">
      <c r="A42" s="412" t="s">
        <v>284</v>
      </c>
      <c r="B42" s="413"/>
      <c r="C42" s="413"/>
      <c r="D42" s="414"/>
      <c r="E42" s="148" t="s">
        <v>285</v>
      </c>
      <c r="F42" s="149">
        <v>0</v>
      </c>
      <c r="G42" s="409">
        <v>0</v>
      </c>
      <c r="H42" s="410"/>
      <c r="I42" s="149">
        <v>0</v>
      </c>
      <c r="J42" s="149">
        <v>0</v>
      </c>
      <c r="K42" s="149">
        <v>0</v>
      </c>
      <c r="L42" s="149">
        <v>0</v>
      </c>
      <c r="M42" s="149">
        <v>0</v>
      </c>
      <c r="N42" s="154">
        <f t="shared" si="3"/>
        <v>0</v>
      </c>
      <c r="O42" s="468"/>
    </row>
    <row r="43" spans="1:18" ht="69" customHeight="1">
      <c r="A43" s="415" t="s">
        <v>170</v>
      </c>
      <c r="B43" s="416"/>
      <c r="C43" s="416"/>
      <c r="D43" s="417"/>
      <c r="E43" s="139" t="s">
        <v>28</v>
      </c>
      <c r="F43" s="139" t="s">
        <v>241</v>
      </c>
      <c r="G43" s="415" t="s">
        <v>242</v>
      </c>
      <c r="H43" s="417"/>
      <c r="I43" s="139" t="s">
        <v>243</v>
      </c>
      <c r="J43" s="139" t="s">
        <v>244</v>
      </c>
      <c r="K43" s="139" t="s">
        <v>245</v>
      </c>
      <c r="L43" s="139" t="s">
        <v>246</v>
      </c>
      <c r="M43" s="140" t="s">
        <v>247</v>
      </c>
      <c r="N43" s="141" t="s">
        <v>248</v>
      </c>
      <c r="O43" s="161" t="s">
        <v>286</v>
      </c>
      <c r="P43" s="146"/>
      <c r="Q43" s="146"/>
      <c r="R43" s="146"/>
    </row>
    <row r="44" spans="1:18" s="147" customFormat="1" ht="11.25" customHeight="1">
      <c r="A44" s="405">
        <v>1</v>
      </c>
      <c r="B44" s="406"/>
      <c r="C44" s="406"/>
      <c r="D44" s="407"/>
      <c r="E44" s="143">
        <v>2</v>
      </c>
      <c r="F44" s="144">
        <v>3</v>
      </c>
      <c r="G44" s="405">
        <v>4</v>
      </c>
      <c r="H44" s="407"/>
      <c r="I44" s="144">
        <v>5</v>
      </c>
      <c r="J44" s="144">
        <v>6</v>
      </c>
      <c r="K44" s="145">
        <v>7</v>
      </c>
      <c r="L44" s="145" t="s">
        <v>250</v>
      </c>
      <c r="M44" s="145">
        <v>9</v>
      </c>
      <c r="N44" s="145">
        <v>10</v>
      </c>
      <c r="P44" s="146"/>
      <c r="Q44" s="146"/>
      <c r="R44" s="146"/>
    </row>
    <row r="45" spans="1:18" ht="37.5" customHeight="1">
      <c r="A45" s="412" t="s">
        <v>287</v>
      </c>
      <c r="B45" s="413"/>
      <c r="C45" s="413"/>
      <c r="D45" s="414"/>
      <c r="E45" s="148" t="s">
        <v>288</v>
      </c>
      <c r="F45" s="149">
        <v>0</v>
      </c>
      <c r="G45" s="409">
        <v>0</v>
      </c>
      <c r="H45" s="410"/>
      <c r="I45" s="149">
        <v>0</v>
      </c>
      <c r="J45" s="149">
        <v>0</v>
      </c>
      <c r="K45" s="149">
        <v>0</v>
      </c>
      <c r="L45" s="149">
        <v>0</v>
      </c>
      <c r="M45" s="149">
        <v>0</v>
      </c>
      <c r="N45" s="154">
        <f t="shared" si="3"/>
        <v>0</v>
      </c>
      <c r="P45" s="162"/>
      <c r="Q45" s="146"/>
      <c r="R45" s="146"/>
    </row>
    <row r="46" spans="1:18" ht="12.95" customHeight="1">
      <c r="A46" s="412" t="s">
        <v>271</v>
      </c>
      <c r="B46" s="413"/>
      <c r="C46" s="413"/>
      <c r="D46" s="414"/>
      <c r="E46" s="153" t="s">
        <v>289</v>
      </c>
      <c r="F46" s="149">
        <v>0</v>
      </c>
      <c r="G46" s="409">
        <v>0</v>
      </c>
      <c r="H46" s="410"/>
      <c r="I46" s="149">
        <v>0</v>
      </c>
      <c r="J46" s="149">
        <v>0</v>
      </c>
      <c r="K46" s="149">
        <v>0</v>
      </c>
      <c r="L46" s="149">
        <v>0</v>
      </c>
      <c r="M46" s="149">
        <v>0</v>
      </c>
      <c r="N46" s="154">
        <f t="shared" si="3"/>
        <v>0</v>
      </c>
      <c r="O46" s="464" t="s">
        <v>290</v>
      </c>
      <c r="P46" s="163"/>
      <c r="Q46" s="146"/>
      <c r="R46" s="146"/>
    </row>
    <row r="47" spans="1:18" ht="12.95" customHeight="1">
      <c r="A47" s="412"/>
      <c r="B47" s="413"/>
      <c r="C47" s="413"/>
      <c r="D47" s="414"/>
      <c r="E47" s="153" t="s">
        <v>291</v>
      </c>
      <c r="F47" s="149">
        <v>0</v>
      </c>
      <c r="G47" s="409">
        <v>0</v>
      </c>
      <c r="H47" s="410"/>
      <c r="I47" s="164">
        <v>0</v>
      </c>
      <c r="J47" s="149">
        <v>0</v>
      </c>
      <c r="K47" s="149">
        <v>0</v>
      </c>
      <c r="L47" s="149">
        <v>0</v>
      </c>
      <c r="M47" s="149">
        <v>0</v>
      </c>
      <c r="N47" s="154">
        <f t="shared" si="3"/>
        <v>0</v>
      </c>
      <c r="O47" s="464"/>
      <c r="P47" s="163"/>
    </row>
    <row r="48" spans="1:18" ht="12.95" customHeight="1">
      <c r="A48" s="412"/>
      <c r="B48" s="413"/>
      <c r="C48" s="413"/>
      <c r="D48" s="414"/>
      <c r="E48" s="153" t="s">
        <v>292</v>
      </c>
      <c r="F48" s="149">
        <v>0</v>
      </c>
      <c r="G48" s="409">
        <v>0</v>
      </c>
      <c r="H48" s="410"/>
      <c r="I48" s="149">
        <v>0</v>
      </c>
      <c r="J48" s="149">
        <v>0</v>
      </c>
      <c r="K48" s="149">
        <v>0</v>
      </c>
      <c r="L48" s="149">
        <v>0</v>
      </c>
      <c r="M48" s="149">
        <v>0</v>
      </c>
      <c r="N48" s="154">
        <f t="shared" si="3"/>
        <v>0</v>
      </c>
      <c r="O48" s="464"/>
      <c r="P48" s="163"/>
    </row>
    <row r="49" spans="1:23" ht="12.95" customHeight="1">
      <c r="A49" s="399" t="s">
        <v>293</v>
      </c>
      <c r="B49" s="400"/>
      <c r="C49" s="400"/>
      <c r="D49" s="408"/>
      <c r="E49" s="148" t="s">
        <v>190</v>
      </c>
      <c r="F49" s="149">
        <v>0</v>
      </c>
      <c r="G49" s="409">
        <v>0</v>
      </c>
      <c r="H49" s="410"/>
      <c r="I49" s="149">
        <v>0</v>
      </c>
      <c r="J49" s="149">
        <v>0</v>
      </c>
      <c r="K49" s="149">
        <v>0</v>
      </c>
      <c r="L49" s="149">
        <v>0</v>
      </c>
      <c r="M49" s="149">
        <v>0</v>
      </c>
      <c r="N49" s="154">
        <f t="shared" si="3"/>
        <v>0</v>
      </c>
      <c r="O49" s="464"/>
      <c r="P49" s="163"/>
    </row>
    <row r="50" spans="1:23" ht="12.95" customHeight="1">
      <c r="A50" s="399" t="s">
        <v>294</v>
      </c>
      <c r="B50" s="400"/>
      <c r="C50" s="400"/>
      <c r="D50" s="408"/>
      <c r="E50" s="148" t="s">
        <v>193</v>
      </c>
      <c r="F50" s="149">
        <v>0</v>
      </c>
      <c r="G50" s="409">
        <v>0</v>
      </c>
      <c r="H50" s="410"/>
      <c r="I50" s="149">
        <v>0</v>
      </c>
      <c r="J50" s="149">
        <v>2</v>
      </c>
      <c r="K50" s="149">
        <v>0</v>
      </c>
      <c r="L50" s="149">
        <v>-2</v>
      </c>
      <c r="M50" s="149">
        <v>0</v>
      </c>
      <c r="N50" s="154">
        <f t="shared" si="3"/>
        <v>0</v>
      </c>
      <c r="O50" s="464"/>
      <c r="P50" s="163"/>
    </row>
    <row r="51" spans="1:23" ht="24" customHeight="1">
      <c r="A51" s="463" t="s">
        <v>295</v>
      </c>
      <c r="B51" s="449"/>
      <c r="C51" s="449"/>
      <c r="D51" s="450"/>
      <c r="E51" s="148" t="s">
        <v>196</v>
      </c>
      <c r="F51" s="149">
        <v>0</v>
      </c>
      <c r="G51" s="409">
        <v>0</v>
      </c>
      <c r="H51" s="410"/>
      <c r="I51" s="149">
        <v>0</v>
      </c>
      <c r="J51" s="149">
        <v>0</v>
      </c>
      <c r="K51" s="149">
        <v>-78</v>
      </c>
      <c r="L51" s="149">
        <v>67</v>
      </c>
      <c r="M51" s="149">
        <v>0</v>
      </c>
      <c r="N51" s="154">
        <f t="shared" si="3"/>
        <v>-11</v>
      </c>
      <c r="O51" s="464"/>
      <c r="P51" s="146"/>
    </row>
    <row r="52" spans="1:23" ht="15" customHeight="1">
      <c r="A52" s="463" t="s">
        <v>296</v>
      </c>
      <c r="B52" s="449"/>
      <c r="C52" s="401">
        <f>DATE(YEAR([1]Баланс!K5)-1,MONTH([1]Баланс!K5),DAY([1]Баланс!K5))</f>
        <v>44196</v>
      </c>
      <c r="D52" s="402"/>
      <c r="E52" s="148" t="s">
        <v>297</v>
      </c>
      <c r="F52" s="165">
        <v>5740</v>
      </c>
      <c r="G52" s="409">
        <v>0</v>
      </c>
      <c r="H52" s="410"/>
      <c r="I52" s="165">
        <v>0</v>
      </c>
      <c r="J52" s="165">
        <v>430</v>
      </c>
      <c r="K52" s="165">
        <v>9043</v>
      </c>
      <c r="L52" s="165">
        <v>10753</v>
      </c>
      <c r="M52" s="165">
        <v>0</v>
      </c>
      <c r="N52" s="166">
        <f>N22+N24+N36+N49+N50+N51</f>
        <v>25966</v>
      </c>
      <c r="Q52" s="160"/>
      <c r="R52" s="160"/>
      <c r="S52" s="160"/>
      <c r="T52" s="160"/>
      <c r="U52" s="160"/>
      <c r="V52" s="160"/>
      <c r="W52" s="160"/>
    </row>
    <row r="53" spans="1:23" ht="36" customHeight="1">
      <c r="A53" s="459" t="s">
        <v>252</v>
      </c>
      <c r="B53" s="460"/>
      <c r="C53" s="401">
        <f>[1]Баланс!G33</f>
        <v>44196</v>
      </c>
      <c r="D53" s="402"/>
      <c r="E53" s="148" t="s">
        <v>298</v>
      </c>
      <c r="F53" s="154">
        <f>F52</f>
        <v>5740</v>
      </c>
      <c r="G53" s="461">
        <f>G52</f>
        <v>0</v>
      </c>
      <c r="H53" s="462"/>
      <c r="I53" s="167">
        <f>I52</f>
        <v>0</v>
      </c>
      <c r="J53" s="154">
        <f>J52</f>
        <v>430</v>
      </c>
      <c r="K53" s="154">
        <f>K52</f>
        <v>9043</v>
      </c>
      <c r="L53" s="154">
        <f>L52</f>
        <v>10753</v>
      </c>
      <c r="M53" s="154">
        <f>M52</f>
        <v>0</v>
      </c>
      <c r="N53" s="151">
        <f>SUM(F53:M53)</f>
        <v>25966</v>
      </c>
    </row>
    <row r="54" spans="1:23" ht="26.25" customHeight="1">
      <c r="A54" s="399" t="s">
        <v>253</v>
      </c>
      <c r="B54" s="400"/>
      <c r="C54" s="400"/>
      <c r="D54" s="408"/>
      <c r="E54" s="153" t="s">
        <v>299</v>
      </c>
      <c r="F54" s="149">
        <v>0</v>
      </c>
      <c r="G54" s="409">
        <v>0</v>
      </c>
      <c r="H54" s="410"/>
      <c r="I54" s="149">
        <v>0</v>
      </c>
      <c r="J54" s="149">
        <v>0</v>
      </c>
      <c r="K54" s="149">
        <v>0</v>
      </c>
      <c r="L54" s="149">
        <v>0</v>
      </c>
      <c r="M54" s="149">
        <v>0</v>
      </c>
      <c r="N54" s="154">
        <f t="shared" si="3"/>
        <v>0</v>
      </c>
      <c r="O54" s="160"/>
      <c r="P54" s="146"/>
    </row>
    <row r="55" spans="1:23" ht="25.5" customHeight="1">
      <c r="A55" s="463" t="s">
        <v>255</v>
      </c>
      <c r="B55" s="449"/>
      <c r="C55" s="449"/>
      <c r="D55" s="450"/>
      <c r="E55" s="153" t="s">
        <v>300</v>
      </c>
      <c r="F55" s="149">
        <v>0</v>
      </c>
      <c r="G55" s="409">
        <v>0</v>
      </c>
      <c r="H55" s="410"/>
      <c r="I55" s="149">
        <v>0</v>
      </c>
      <c r="J55" s="149">
        <v>0</v>
      </c>
      <c r="K55" s="149">
        <v>0</v>
      </c>
      <c r="L55" s="149">
        <v>-2</v>
      </c>
      <c r="M55" s="149">
        <v>0</v>
      </c>
      <c r="N55" s="154">
        <f>SUM(F55:M55)</f>
        <v>-2</v>
      </c>
      <c r="O55" s="155" t="str">
        <f>IF(O56&gt;0,"ВНИМАНИЕ!","")</f>
        <v/>
      </c>
      <c r="P55" s="146"/>
      <c r="Q55" s="132">
        <v>3</v>
      </c>
      <c r="R55" s="132">
        <v>4</v>
      </c>
      <c r="S55" s="132">
        <v>5</v>
      </c>
      <c r="T55" s="132">
        <v>6</v>
      </c>
      <c r="U55" s="132">
        <v>7</v>
      </c>
      <c r="V55" s="132">
        <v>8</v>
      </c>
      <c r="W55" s="132">
        <v>9</v>
      </c>
    </row>
    <row r="56" spans="1:23" ht="15" customHeight="1">
      <c r="A56" s="448" t="s">
        <v>256</v>
      </c>
      <c r="B56" s="449"/>
      <c r="C56" s="449"/>
      <c r="D56" s="450"/>
      <c r="E56" s="451" t="s">
        <v>216</v>
      </c>
      <c r="F56" s="425">
        <f>[1]Баланс!$G$70</f>
        <v>5740</v>
      </c>
      <c r="G56" s="453">
        <f>[1]Баланс!$G$71</f>
        <v>0</v>
      </c>
      <c r="H56" s="454"/>
      <c r="I56" s="457"/>
      <c r="J56" s="425">
        <f>[1]Баланс!$G$73</f>
        <v>430</v>
      </c>
      <c r="K56" s="425">
        <f>[1]Баланс!$G$74</f>
        <v>9043</v>
      </c>
      <c r="L56" s="425">
        <f>[1]Баланс!$G$75</f>
        <v>10751</v>
      </c>
      <c r="M56" s="425">
        <f>[1]Баланс!$G$76</f>
        <v>0</v>
      </c>
      <c r="N56" s="425">
        <f>F56-G56-I56+J56+K56+L56+M56</f>
        <v>25964</v>
      </c>
      <c r="O56" s="444">
        <f>IF(OR(Q57=1,R57=1,S57=1,T57=1,U57=1,V57=1,W57=1),"Желтая заливка ячейки означает, что сумма стр. 110, 120, 130  по данной графе не равна значению, перенесенному из графы 4 строк 410 - 470 Баланса!",0)</f>
        <v>0</v>
      </c>
      <c r="Q56" s="160">
        <f>F53+F54+F55</f>
        <v>5740</v>
      </c>
      <c r="R56" s="168">
        <f>ABS(G54-G53+G55)</f>
        <v>0</v>
      </c>
      <c r="S56" s="160">
        <f>ABS(I54-I53+I55)</f>
        <v>0</v>
      </c>
      <c r="T56" s="160">
        <f>J53+J54+J55</f>
        <v>430</v>
      </c>
      <c r="U56" s="160">
        <f>K53+K54+K55</f>
        <v>9043</v>
      </c>
      <c r="V56" s="160">
        <f>L53+L54+L55</f>
        <v>10751</v>
      </c>
      <c r="W56" s="160">
        <f>M53+M54+M55</f>
        <v>0</v>
      </c>
    </row>
    <row r="57" spans="1:23" ht="15" customHeight="1">
      <c r="A57" s="445">
        <f>[1]Баланс!G33</f>
        <v>44196</v>
      </c>
      <c r="B57" s="446"/>
      <c r="C57" s="446"/>
      <c r="D57" s="447"/>
      <c r="E57" s="452"/>
      <c r="F57" s="426"/>
      <c r="G57" s="455"/>
      <c r="H57" s="456"/>
      <c r="I57" s="458"/>
      <c r="J57" s="426"/>
      <c r="K57" s="426"/>
      <c r="L57" s="426"/>
      <c r="M57" s="426"/>
      <c r="N57" s="426"/>
      <c r="O57" s="444"/>
      <c r="Q57" s="132">
        <f>IF(Q56&lt;&gt;F56,1,0)</f>
        <v>0</v>
      </c>
      <c r="R57" s="132">
        <f>IF(R56&lt;&gt;G56,1,0)</f>
        <v>0</v>
      </c>
      <c r="S57" s="132">
        <f>IF(S56&lt;&gt;I56,1,0)</f>
        <v>0</v>
      </c>
      <c r="T57" s="132">
        <f>IF(T56&lt;&gt;J56,1,0)</f>
        <v>0</v>
      </c>
      <c r="U57" s="132">
        <f>IF(U56&lt;&gt;K56,1,0)</f>
        <v>0</v>
      </c>
      <c r="V57" s="132">
        <f>IF(V56&lt;&gt;L56,1,0)</f>
        <v>0</v>
      </c>
      <c r="W57" s="132">
        <f>IF(W56&lt;&gt;M56,1,0)</f>
        <v>0</v>
      </c>
    </row>
    <row r="58" spans="1:23" ht="14.1" customHeight="1">
      <c r="A58" s="157" t="s">
        <v>171</v>
      </c>
      <c r="B58" s="435" t="str">
        <f>CONCATENATE(G6," ","-"," ",I6," ",YEAR(J6)," года")</f>
        <v>январь - декабрь 2021 года</v>
      </c>
      <c r="C58" s="435"/>
      <c r="D58" s="436"/>
      <c r="E58" s="153"/>
      <c r="F58" s="165"/>
      <c r="G58" s="437"/>
      <c r="H58" s="438"/>
      <c r="I58" s="165"/>
      <c r="J58" s="165"/>
      <c r="K58" s="169"/>
      <c r="L58" s="169"/>
      <c r="M58" s="169"/>
      <c r="N58" s="170"/>
    </row>
    <row r="59" spans="1:23" ht="25.5" customHeight="1">
      <c r="A59" s="439" t="s">
        <v>257</v>
      </c>
      <c r="B59" s="440"/>
      <c r="C59" s="440"/>
      <c r="D59" s="441"/>
      <c r="E59" s="158" t="s">
        <v>218</v>
      </c>
      <c r="F59" s="171">
        <f>SUM(F60:F69)</f>
        <v>0</v>
      </c>
      <c r="G59" s="442">
        <f>SUM(G60:H69)</f>
        <v>0</v>
      </c>
      <c r="H59" s="443"/>
      <c r="I59" s="171">
        <f t="shared" ref="I59:N59" si="4">SUM(I60:I69)</f>
        <v>0</v>
      </c>
      <c r="J59" s="171">
        <f t="shared" si="4"/>
        <v>0</v>
      </c>
      <c r="K59" s="171">
        <f t="shared" si="4"/>
        <v>0</v>
      </c>
      <c r="L59" s="171">
        <f t="shared" si="4"/>
        <v>1209</v>
      </c>
      <c r="M59" s="171">
        <f t="shared" si="4"/>
        <v>0</v>
      </c>
      <c r="N59" s="171">
        <f t="shared" si="4"/>
        <v>1209</v>
      </c>
      <c r="O59" s="172"/>
    </row>
    <row r="60" spans="1:23" ht="12.95" customHeight="1">
      <c r="A60" s="427" t="s">
        <v>199</v>
      </c>
      <c r="B60" s="428"/>
      <c r="C60" s="428"/>
      <c r="D60" s="429"/>
      <c r="E60" s="153"/>
      <c r="F60" s="423">
        <v>0</v>
      </c>
      <c r="G60" s="430">
        <v>0</v>
      </c>
      <c r="H60" s="431"/>
      <c r="I60" s="423">
        <v>0</v>
      </c>
      <c r="J60" s="423">
        <v>0</v>
      </c>
      <c r="K60" s="423">
        <v>0</v>
      </c>
      <c r="L60" s="423">
        <v>1203</v>
      </c>
      <c r="M60" s="423">
        <v>0</v>
      </c>
      <c r="N60" s="425">
        <f>SUM(F60:M61)</f>
        <v>1203</v>
      </c>
    </row>
    <row r="61" spans="1:23" ht="12.95" customHeight="1">
      <c r="A61" s="420" t="s">
        <v>258</v>
      </c>
      <c r="B61" s="421"/>
      <c r="C61" s="421"/>
      <c r="D61" s="422"/>
      <c r="E61" s="158" t="s">
        <v>301</v>
      </c>
      <c r="F61" s="424"/>
      <c r="G61" s="432"/>
      <c r="H61" s="433"/>
      <c r="I61" s="424"/>
      <c r="J61" s="424"/>
      <c r="K61" s="424"/>
      <c r="L61" s="424"/>
      <c r="M61" s="424"/>
      <c r="N61" s="426"/>
      <c r="O61" s="159" t="str">
        <f>IF(OR(O63&gt;0,O62&gt;0),"ВНИМАНИЕ!","")</f>
        <v/>
      </c>
    </row>
    <row r="62" spans="1:23" ht="27" customHeight="1">
      <c r="A62" s="412" t="s">
        <v>260</v>
      </c>
      <c r="B62" s="413"/>
      <c r="C62" s="413"/>
      <c r="D62" s="414"/>
      <c r="E62" s="153" t="s">
        <v>302</v>
      </c>
      <c r="F62" s="173">
        <v>0</v>
      </c>
      <c r="G62" s="409">
        <v>0</v>
      </c>
      <c r="H62" s="410"/>
      <c r="I62" s="173">
        <v>0</v>
      </c>
      <c r="J62" s="173">
        <v>0</v>
      </c>
      <c r="K62" s="173">
        <v>0</v>
      </c>
      <c r="L62" s="173">
        <v>0</v>
      </c>
      <c r="M62" s="173">
        <v>0</v>
      </c>
      <c r="N62" s="174">
        <f t="shared" ref="N62:N69" si="5">SUM(F62:M62)</f>
        <v>0</v>
      </c>
      <c r="O62" s="160">
        <f>IF(ABS($K$62)-ABS($K$73)=ABS([1]Прил.2!$G$58),0,"разность стр.152 гр. 7 и стр. 162 гр. 7 не равна стр. 220 гр.3 Приложения 2!")</f>
        <v>0</v>
      </c>
    </row>
    <row r="63" spans="1:23" ht="37.5" customHeight="1">
      <c r="A63" s="412" t="s">
        <v>262</v>
      </c>
      <c r="B63" s="413"/>
      <c r="C63" s="413"/>
      <c r="D63" s="414"/>
      <c r="E63" s="153" t="s">
        <v>303</v>
      </c>
      <c r="F63" s="149">
        <v>0</v>
      </c>
      <c r="G63" s="409">
        <v>0</v>
      </c>
      <c r="H63" s="410"/>
      <c r="I63" s="149">
        <v>0</v>
      </c>
      <c r="J63" s="149">
        <v>0</v>
      </c>
      <c r="K63" s="149">
        <v>0</v>
      </c>
      <c r="L63" s="149">
        <v>0</v>
      </c>
      <c r="M63" s="149">
        <v>0</v>
      </c>
      <c r="N63" s="174">
        <f t="shared" si="5"/>
        <v>0</v>
      </c>
      <c r="O63" s="160"/>
    </row>
    <row r="64" spans="1:23" ht="12.95" customHeight="1">
      <c r="A64" s="412" t="s">
        <v>264</v>
      </c>
      <c r="B64" s="413"/>
      <c r="C64" s="413"/>
      <c r="D64" s="414"/>
      <c r="E64" s="153" t="s">
        <v>304</v>
      </c>
      <c r="F64" s="149">
        <v>0</v>
      </c>
      <c r="G64" s="409">
        <v>0</v>
      </c>
      <c r="H64" s="410"/>
      <c r="I64" s="149">
        <v>0</v>
      </c>
      <c r="J64" s="149">
        <v>0</v>
      </c>
      <c r="K64" s="149">
        <v>0</v>
      </c>
      <c r="L64" s="149">
        <v>0</v>
      </c>
      <c r="M64" s="149">
        <v>0</v>
      </c>
      <c r="N64" s="174">
        <f t="shared" si="5"/>
        <v>0</v>
      </c>
      <c r="O64" s="418" t="s">
        <v>305</v>
      </c>
    </row>
    <row r="65" spans="1:16" ht="25.5" customHeight="1">
      <c r="A65" s="412" t="s">
        <v>267</v>
      </c>
      <c r="B65" s="413"/>
      <c r="C65" s="413"/>
      <c r="D65" s="414"/>
      <c r="E65" s="153" t="s">
        <v>306</v>
      </c>
      <c r="F65" s="149">
        <v>0</v>
      </c>
      <c r="G65" s="409">
        <v>0</v>
      </c>
      <c r="H65" s="410"/>
      <c r="I65" s="149">
        <v>0</v>
      </c>
      <c r="J65" s="149">
        <v>0</v>
      </c>
      <c r="K65" s="149">
        <v>0</v>
      </c>
      <c r="L65" s="149">
        <v>0</v>
      </c>
      <c r="M65" s="149">
        <v>0</v>
      </c>
      <c r="N65" s="174">
        <f t="shared" si="5"/>
        <v>0</v>
      </c>
      <c r="O65" s="434"/>
    </row>
    <row r="66" spans="1:16" ht="38.25" customHeight="1">
      <c r="A66" s="412" t="s">
        <v>269</v>
      </c>
      <c r="B66" s="413"/>
      <c r="C66" s="413"/>
      <c r="D66" s="414"/>
      <c r="E66" s="153" t="s">
        <v>307</v>
      </c>
      <c r="F66" s="149">
        <v>0</v>
      </c>
      <c r="G66" s="409">
        <v>0</v>
      </c>
      <c r="H66" s="410"/>
      <c r="I66" s="149">
        <v>0</v>
      </c>
      <c r="J66" s="149">
        <v>0</v>
      </c>
      <c r="K66" s="149">
        <v>0</v>
      </c>
      <c r="L66" s="149">
        <v>0</v>
      </c>
      <c r="M66" s="149">
        <v>0</v>
      </c>
      <c r="N66" s="174">
        <f t="shared" si="5"/>
        <v>0</v>
      </c>
      <c r="O66" s="434"/>
    </row>
    <row r="67" spans="1:16" ht="12.95" customHeight="1">
      <c r="A67" s="412" t="s">
        <v>271</v>
      </c>
      <c r="B67" s="413"/>
      <c r="C67" s="413"/>
      <c r="D67" s="414"/>
      <c r="E67" s="153" t="s">
        <v>308</v>
      </c>
      <c r="F67" s="149">
        <v>0</v>
      </c>
      <c r="G67" s="409">
        <v>0</v>
      </c>
      <c r="H67" s="410"/>
      <c r="I67" s="149">
        <v>0</v>
      </c>
      <c r="J67" s="149">
        <v>0</v>
      </c>
      <c r="K67" s="149">
        <v>0</v>
      </c>
      <c r="L67" s="149">
        <v>0</v>
      </c>
      <c r="M67" s="149">
        <v>0</v>
      </c>
      <c r="N67" s="174">
        <f t="shared" si="5"/>
        <v>0</v>
      </c>
      <c r="O67" s="434"/>
    </row>
    <row r="68" spans="1:16" ht="12.95" customHeight="1">
      <c r="A68" s="412" t="s">
        <v>309</v>
      </c>
      <c r="B68" s="413"/>
      <c r="C68" s="413"/>
      <c r="D68" s="414"/>
      <c r="E68" s="153" t="s">
        <v>310</v>
      </c>
      <c r="F68" s="149">
        <v>0</v>
      </c>
      <c r="G68" s="409">
        <v>0</v>
      </c>
      <c r="H68" s="410"/>
      <c r="I68" s="149">
        <v>0</v>
      </c>
      <c r="J68" s="149">
        <v>0</v>
      </c>
      <c r="K68" s="149">
        <v>0</v>
      </c>
      <c r="L68" s="149">
        <v>6</v>
      </c>
      <c r="M68" s="149">
        <v>0</v>
      </c>
      <c r="N68" s="174">
        <f t="shared" si="5"/>
        <v>6</v>
      </c>
      <c r="O68" s="434"/>
    </row>
    <row r="69" spans="1:16" ht="12.95" customHeight="1">
      <c r="A69" s="412"/>
      <c r="B69" s="413"/>
      <c r="C69" s="413"/>
      <c r="D69" s="414"/>
      <c r="E69" s="153" t="s">
        <v>311</v>
      </c>
      <c r="F69" s="149">
        <v>0</v>
      </c>
      <c r="G69" s="409">
        <v>0</v>
      </c>
      <c r="H69" s="410"/>
      <c r="I69" s="149">
        <v>0</v>
      </c>
      <c r="J69" s="149">
        <v>0</v>
      </c>
      <c r="K69" s="149">
        <v>0</v>
      </c>
      <c r="L69" s="149">
        <v>0</v>
      </c>
      <c r="M69" s="149">
        <v>0</v>
      </c>
      <c r="N69" s="174">
        <f t="shared" si="5"/>
        <v>0</v>
      </c>
      <c r="O69" s="434"/>
    </row>
    <row r="70" spans="1:16" ht="26.25" customHeight="1">
      <c r="A70" s="399" t="s">
        <v>275</v>
      </c>
      <c r="B70" s="400"/>
      <c r="C70" s="400"/>
      <c r="D70" s="408"/>
      <c r="E70" s="153" t="s">
        <v>221</v>
      </c>
      <c r="F70" s="154">
        <f>SUM(F71:F80)</f>
        <v>0</v>
      </c>
      <c r="G70" s="403">
        <f>SUM(G71:H80)</f>
        <v>0</v>
      </c>
      <c r="H70" s="404"/>
      <c r="I70" s="154">
        <f t="shared" ref="I70:N70" si="6">SUM(I71:I80)</f>
        <v>0</v>
      </c>
      <c r="J70" s="154">
        <f t="shared" si="6"/>
        <v>0</v>
      </c>
      <c r="K70" s="154">
        <f t="shared" si="6"/>
        <v>-16</v>
      </c>
      <c r="L70" s="154">
        <f t="shared" si="6"/>
        <v>-11</v>
      </c>
      <c r="M70" s="154">
        <f t="shared" si="6"/>
        <v>0</v>
      </c>
      <c r="N70" s="154">
        <f t="shared" si="6"/>
        <v>-27</v>
      </c>
    </row>
    <row r="71" spans="1:16" ht="12.95" customHeight="1">
      <c r="A71" s="427" t="s">
        <v>199</v>
      </c>
      <c r="B71" s="428"/>
      <c r="C71" s="428"/>
      <c r="D71" s="429"/>
      <c r="E71" s="153"/>
      <c r="F71" s="423">
        <v>0</v>
      </c>
      <c r="G71" s="430">
        <v>0</v>
      </c>
      <c r="H71" s="431"/>
      <c r="I71" s="423">
        <v>0</v>
      </c>
      <c r="J71" s="423">
        <v>0</v>
      </c>
      <c r="K71" s="423">
        <v>0</v>
      </c>
      <c r="L71" s="423">
        <v>0</v>
      </c>
      <c r="M71" s="423">
        <v>0</v>
      </c>
      <c r="N71" s="425">
        <f>SUM(F71:M72)</f>
        <v>0</v>
      </c>
      <c r="O71" s="418" t="s">
        <v>312</v>
      </c>
    </row>
    <row r="72" spans="1:16" ht="12.95" customHeight="1">
      <c r="A72" s="420" t="s">
        <v>277</v>
      </c>
      <c r="B72" s="421"/>
      <c r="C72" s="421"/>
      <c r="D72" s="422"/>
      <c r="E72" s="158" t="s">
        <v>313</v>
      </c>
      <c r="F72" s="424"/>
      <c r="G72" s="432"/>
      <c r="H72" s="433"/>
      <c r="I72" s="424"/>
      <c r="J72" s="424"/>
      <c r="K72" s="424"/>
      <c r="L72" s="424"/>
      <c r="M72" s="424"/>
      <c r="N72" s="426"/>
      <c r="O72" s="419"/>
    </row>
    <row r="73" spans="1:16" ht="27" customHeight="1">
      <c r="A73" s="412" t="s">
        <v>260</v>
      </c>
      <c r="B73" s="413"/>
      <c r="C73" s="413"/>
      <c r="D73" s="414"/>
      <c r="E73" s="153" t="s">
        <v>314</v>
      </c>
      <c r="F73" s="173">
        <v>0</v>
      </c>
      <c r="G73" s="409">
        <v>0</v>
      </c>
      <c r="H73" s="410"/>
      <c r="I73" s="173">
        <v>0</v>
      </c>
      <c r="J73" s="173">
        <v>0</v>
      </c>
      <c r="K73" s="173">
        <v>0</v>
      </c>
      <c r="L73" s="173">
        <v>0</v>
      </c>
      <c r="M73" s="173">
        <v>0</v>
      </c>
      <c r="N73" s="174">
        <f t="shared" ref="N73:N85" si="7">SUM(F73:M73)</f>
        <v>0</v>
      </c>
      <c r="O73" s="419"/>
    </row>
    <row r="74" spans="1:16" ht="38.25" customHeight="1">
      <c r="A74" s="412" t="s">
        <v>280</v>
      </c>
      <c r="B74" s="413"/>
      <c r="C74" s="413"/>
      <c r="D74" s="414"/>
      <c r="E74" s="153" t="s">
        <v>315</v>
      </c>
      <c r="F74" s="149">
        <v>0</v>
      </c>
      <c r="G74" s="409">
        <v>0</v>
      </c>
      <c r="H74" s="410"/>
      <c r="I74" s="149">
        <v>0</v>
      </c>
      <c r="J74" s="149">
        <v>0</v>
      </c>
      <c r="K74" s="149">
        <v>-16</v>
      </c>
      <c r="L74" s="149">
        <v>-5</v>
      </c>
      <c r="M74" s="149">
        <v>0</v>
      </c>
      <c r="N74" s="174">
        <f t="shared" si="7"/>
        <v>-21</v>
      </c>
      <c r="O74" s="419"/>
    </row>
    <row r="75" spans="1:16" ht="27" customHeight="1">
      <c r="A75" s="412" t="s">
        <v>282</v>
      </c>
      <c r="B75" s="413"/>
      <c r="C75" s="413"/>
      <c r="D75" s="414"/>
      <c r="E75" s="153" t="s">
        <v>316</v>
      </c>
      <c r="F75" s="149">
        <v>0</v>
      </c>
      <c r="G75" s="409">
        <v>0</v>
      </c>
      <c r="H75" s="410"/>
      <c r="I75" s="149">
        <v>0</v>
      </c>
      <c r="J75" s="149">
        <v>0</v>
      </c>
      <c r="K75" s="149">
        <v>0</v>
      </c>
      <c r="L75" s="149">
        <v>0</v>
      </c>
      <c r="M75" s="149">
        <v>0</v>
      </c>
      <c r="N75" s="174">
        <f t="shared" si="7"/>
        <v>0</v>
      </c>
      <c r="O75" s="419"/>
    </row>
    <row r="76" spans="1:16" ht="25.5" customHeight="1">
      <c r="A76" s="412" t="s">
        <v>284</v>
      </c>
      <c r="B76" s="413"/>
      <c r="C76" s="413"/>
      <c r="D76" s="414"/>
      <c r="E76" s="153" t="s">
        <v>317</v>
      </c>
      <c r="F76" s="149">
        <v>0</v>
      </c>
      <c r="G76" s="409">
        <v>0</v>
      </c>
      <c r="H76" s="410"/>
      <c r="I76" s="149">
        <v>0</v>
      </c>
      <c r="J76" s="149">
        <v>0</v>
      </c>
      <c r="K76" s="149">
        <v>0</v>
      </c>
      <c r="L76" s="149">
        <v>0</v>
      </c>
      <c r="M76" s="149">
        <v>0</v>
      </c>
      <c r="N76" s="174">
        <f t="shared" si="7"/>
        <v>0</v>
      </c>
      <c r="O76" s="418" t="s">
        <v>318</v>
      </c>
    </row>
    <row r="77" spans="1:16" ht="36.75" customHeight="1">
      <c r="A77" s="412" t="s">
        <v>287</v>
      </c>
      <c r="B77" s="413"/>
      <c r="C77" s="413"/>
      <c r="D77" s="414"/>
      <c r="E77" s="153" t="s">
        <v>319</v>
      </c>
      <c r="F77" s="149">
        <v>0</v>
      </c>
      <c r="G77" s="409">
        <v>0</v>
      </c>
      <c r="H77" s="410"/>
      <c r="I77" s="149">
        <v>0</v>
      </c>
      <c r="J77" s="149">
        <v>0</v>
      </c>
      <c r="K77" s="149">
        <v>0</v>
      </c>
      <c r="L77" s="149">
        <v>0</v>
      </c>
      <c r="M77" s="149">
        <v>0</v>
      </c>
      <c r="N77" s="174">
        <f t="shared" si="7"/>
        <v>0</v>
      </c>
      <c r="O77" s="419"/>
    </row>
    <row r="78" spans="1:16" ht="12.95" customHeight="1">
      <c r="A78" s="412" t="s">
        <v>271</v>
      </c>
      <c r="B78" s="413"/>
      <c r="C78" s="413"/>
      <c r="D78" s="414"/>
      <c r="E78" s="153" t="s">
        <v>320</v>
      </c>
      <c r="F78" s="149">
        <v>0</v>
      </c>
      <c r="G78" s="409">
        <v>0</v>
      </c>
      <c r="H78" s="410"/>
      <c r="I78" s="149">
        <v>0</v>
      </c>
      <c r="J78" s="149">
        <v>0</v>
      </c>
      <c r="K78" s="149">
        <v>0</v>
      </c>
      <c r="L78" s="149">
        <v>0</v>
      </c>
      <c r="M78" s="149">
        <v>0</v>
      </c>
      <c r="N78" s="174">
        <f t="shared" si="7"/>
        <v>0</v>
      </c>
      <c r="O78" s="419"/>
      <c r="P78" s="146"/>
    </row>
    <row r="79" spans="1:16" ht="12.95" customHeight="1">
      <c r="A79" s="412" t="s">
        <v>321</v>
      </c>
      <c r="B79" s="413"/>
      <c r="C79" s="413"/>
      <c r="D79" s="414"/>
      <c r="E79" s="153" t="s">
        <v>322</v>
      </c>
      <c r="F79" s="149">
        <v>0</v>
      </c>
      <c r="G79" s="409">
        <v>0</v>
      </c>
      <c r="H79" s="410"/>
      <c r="I79" s="149">
        <v>0</v>
      </c>
      <c r="J79" s="149">
        <v>0</v>
      </c>
      <c r="K79" s="149">
        <v>0</v>
      </c>
      <c r="L79" s="149">
        <v>-6</v>
      </c>
      <c r="M79" s="149">
        <v>0</v>
      </c>
      <c r="N79" s="174">
        <f t="shared" si="7"/>
        <v>-6</v>
      </c>
      <c r="O79" s="175"/>
      <c r="P79" s="146"/>
    </row>
    <row r="80" spans="1:16" ht="12.95" customHeight="1">
      <c r="A80" s="412"/>
      <c r="B80" s="413"/>
      <c r="C80" s="413"/>
      <c r="D80" s="414"/>
      <c r="E80" s="176" t="s">
        <v>323</v>
      </c>
      <c r="F80" s="149">
        <v>0</v>
      </c>
      <c r="G80" s="409">
        <v>0</v>
      </c>
      <c r="H80" s="410"/>
      <c r="I80" s="149">
        <v>0</v>
      </c>
      <c r="J80" s="149">
        <v>0</v>
      </c>
      <c r="K80" s="149">
        <v>0</v>
      </c>
      <c r="L80" s="149">
        <v>0</v>
      </c>
      <c r="M80" s="149">
        <v>0</v>
      </c>
      <c r="N80" s="174">
        <f t="shared" si="7"/>
        <v>0</v>
      </c>
      <c r="O80" s="175"/>
      <c r="P80" s="146"/>
    </row>
    <row r="81" spans="1:27" ht="69" customHeight="1">
      <c r="A81" s="415" t="s">
        <v>170</v>
      </c>
      <c r="B81" s="416"/>
      <c r="C81" s="416"/>
      <c r="D81" s="417"/>
      <c r="E81" s="139" t="s">
        <v>28</v>
      </c>
      <c r="F81" s="139" t="s">
        <v>241</v>
      </c>
      <c r="G81" s="415" t="s">
        <v>242</v>
      </c>
      <c r="H81" s="417"/>
      <c r="I81" s="139" t="s">
        <v>243</v>
      </c>
      <c r="J81" s="139" t="s">
        <v>244</v>
      </c>
      <c r="K81" s="139" t="s">
        <v>245</v>
      </c>
      <c r="L81" s="139" t="s">
        <v>246</v>
      </c>
      <c r="M81" s="140" t="s">
        <v>247</v>
      </c>
      <c r="N81" s="141" t="s">
        <v>248</v>
      </c>
      <c r="O81" s="155" t="str">
        <f>IF(O83&gt;0,"ВНИМАНИЕ!","")</f>
        <v/>
      </c>
      <c r="P81" s="146"/>
      <c r="Q81" s="146"/>
      <c r="R81" s="146"/>
    </row>
    <row r="82" spans="1:27" s="147" customFormat="1" ht="11.25" customHeight="1">
      <c r="A82" s="405">
        <v>1</v>
      </c>
      <c r="B82" s="406"/>
      <c r="C82" s="406"/>
      <c r="D82" s="407"/>
      <c r="E82" s="143">
        <v>2</v>
      </c>
      <c r="F82" s="144">
        <v>3</v>
      </c>
      <c r="G82" s="405">
        <v>4</v>
      </c>
      <c r="H82" s="407"/>
      <c r="I82" s="144">
        <v>5</v>
      </c>
      <c r="J82" s="144">
        <v>6</v>
      </c>
      <c r="K82" s="145">
        <v>7</v>
      </c>
      <c r="L82" s="145" t="s">
        <v>250</v>
      </c>
      <c r="M82" s="145">
        <v>9</v>
      </c>
      <c r="N82" s="145">
        <v>10</v>
      </c>
      <c r="O82" s="177"/>
      <c r="Q82" s="146"/>
      <c r="R82" s="146"/>
    </row>
    <row r="83" spans="1:27" ht="12.95" customHeight="1">
      <c r="A83" s="399" t="s">
        <v>293</v>
      </c>
      <c r="B83" s="400"/>
      <c r="C83" s="400"/>
      <c r="D83" s="408"/>
      <c r="E83" s="153" t="s">
        <v>223</v>
      </c>
      <c r="F83" s="149">
        <v>0</v>
      </c>
      <c r="G83" s="409">
        <v>0</v>
      </c>
      <c r="H83" s="410"/>
      <c r="I83" s="149">
        <v>0</v>
      </c>
      <c r="J83" s="149">
        <v>0</v>
      </c>
      <c r="K83" s="149">
        <v>0</v>
      </c>
      <c r="L83" s="149">
        <v>0</v>
      </c>
      <c r="M83" s="149">
        <v>0</v>
      </c>
      <c r="N83" s="174">
        <f t="shared" si="7"/>
        <v>0</v>
      </c>
      <c r="O83" s="411">
        <f>IF(OR(Q86=1,R86=1,S86=1,T86=1,U86=1,V86=1,W86=1),"Желтая заливка ячейки означает, что сумма стр. 140, 150, 160, 170, 180, 190 по данной графе не равна значению, перенесенному из графы 3 строк 410 - 470 Баланса!",0)</f>
        <v>0</v>
      </c>
      <c r="Q83" s="146"/>
      <c r="R83" s="146"/>
    </row>
    <row r="84" spans="1:27" ht="12.95" customHeight="1">
      <c r="A84" s="399" t="s">
        <v>294</v>
      </c>
      <c r="B84" s="400"/>
      <c r="C84" s="400"/>
      <c r="D84" s="408"/>
      <c r="E84" s="153" t="s">
        <v>225</v>
      </c>
      <c r="F84" s="149">
        <v>0</v>
      </c>
      <c r="G84" s="409">
        <v>0</v>
      </c>
      <c r="H84" s="410"/>
      <c r="I84" s="149">
        <v>0</v>
      </c>
      <c r="J84" s="149">
        <v>9</v>
      </c>
      <c r="K84" s="149">
        <v>0</v>
      </c>
      <c r="L84" s="149">
        <v>-9</v>
      </c>
      <c r="M84" s="149">
        <v>0</v>
      </c>
      <c r="N84" s="174">
        <f t="shared" si="7"/>
        <v>0</v>
      </c>
      <c r="O84" s="411"/>
      <c r="Q84" s="132">
        <v>3</v>
      </c>
      <c r="R84" s="132">
        <v>4</v>
      </c>
      <c r="S84" s="132">
        <v>5</v>
      </c>
      <c r="T84" s="132">
        <v>6</v>
      </c>
      <c r="U84" s="132">
        <v>7</v>
      </c>
      <c r="V84" s="132">
        <v>8</v>
      </c>
      <c r="W84" s="132">
        <v>9</v>
      </c>
    </row>
    <row r="85" spans="1:27" ht="12.95" customHeight="1">
      <c r="A85" s="399" t="s">
        <v>295</v>
      </c>
      <c r="B85" s="400"/>
      <c r="C85" s="400"/>
      <c r="D85" s="408"/>
      <c r="E85" s="153" t="s">
        <v>227</v>
      </c>
      <c r="F85" s="149">
        <v>0</v>
      </c>
      <c r="G85" s="409">
        <v>0</v>
      </c>
      <c r="H85" s="410"/>
      <c r="I85" s="149">
        <v>0</v>
      </c>
      <c r="J85" s="149">
        <v>0</v>
      </c>
      <c r="K85" s="149">
        <v>-20</v>
      </c>
      <c r="L85" s="149">
        <v>19</v>
      </c>
      <c r="M85" s="149">
        <v>0</v>
      </c>
      <c r="N85" s="174">
        <f t="shared" si="7"/>
        <v>-1</v>
      </c>
      <c r="O85" s="411"/>
      <c r="Q85" s="160">
        <f>F56+F59+F70+F83+F84+F85</f>
        <v>5740</v>
      </c>
      <c r="R85" s="168">
        <f>ABS(G59+G70+G83+G84+G85-G56)</f>
        <v>0</v>
      </c>
      <c r="S85" s="160">
        <f>ABS(I59+I70+I83+I84+I85-I56)</f>
        <v>0</v>
      </c>
      <c r="T85" s="160">
        <f>J56+J59+J70+J83+J84+J85</f>
        <v>439</v>
      </c>
      <c r="U85" s="160">
        <f>K56+K59+K70+K83+K84+K85</f>
        <v>9007</v>
      </c>
      <c r="V85" s="160">
        <f>L56+L59+L70+L83+L84+L85</f>
        <v>11959</v>
      </c>
      <c r="W85" s="160">
        <f>M56+M59+M70+M83+M84+M85</f>
        <v>0</v>
      </c>
    </row>
    <row r="86" spans="1:27" ht="12.95" customHeight="1">
      <c r="A86" s="399" t="s">
        <v>296</v>
      </c>
      <c r="B86" s="400"/>
      <c r="C86" s="401">
        <f>[1]Баланс!K5</f>
        <v>44561</v>
      </c>
      <c r="D86" s="402"/>
      <c r="E86" s="148" t="s">
        <v>229</v>
      </c>
      <c r="F86" s="154">
        <f>[1]Баланс!$F$70</f>
        <v>5740</v>
      </c>
      <c r="G86" s="403">
        <f>-[1]Баланс!$F$71</f>
        <v>0</v>
      </c>
      <c r="H86" s="404"/>
      <c r="I86" s="154">
        <f>-[1]Баланс!$F$72</f>
        <v>0</v>
      </c>
      <c r="J86" s="154">
        <f>[1]Баланс!$F$73</f>
        <v>439</v>
      </c>
      <c r="K86" s="154">
        <f>[1]Баланс!$F$74</f>
        <v>9007</v>
      </c>
      <c r="L86" s="154">
        <f>[1]Баланс!$F$75</f>
        <v>11959</v>
      </c>
      <c r="M86" s="154">
        <f>[1]Баланс!$F$76</f>
        <v>0</v>
      </c>
      <c r="N86" s="154">
        <f>F86+G86+I86+J86+K86+L86+M86</f>
        <v>27145</v>
      </c>
      <c r="O86" s="177"/>
      <c r="Q86" s="132">
        <f>IF(Q85&lt;&gt;F86,1,0)</f>
        <v>0</v>
      </c>
      <c r="R86" s="132">
        <f>IF(R85&lt;&gt;G86,1,0)</f>
        <v>0</v>
      </c>
      <c r="S86" s="132">
        <f>IF(S85&lt;&gt;I86,1,0)</f>
        <v>0</v>
      </c>
      <c r="T86" s="132">
        <f>IF(T85&lt;&gt;J86,1,0)</f>
        <v>0</v>
      </c>
      <c r="U86" s="132">
        <f>IF(U85&lt;&gt;K86,1,0)</f>
        <v>0</v>
      </c>
      <c r="V86" s="132">
        <f>IF(V85&lt;&gt;L86,1,0)</f>
        <v>0</v>
      </c>
      <c r="W86" s="132">
        <f>IF(W85&lt;&gt;M86,1,0)</f>
        <v>0</v>
      </c>
    </row>
    <row r="87" spans="1:27" ht="51" customHeight="1">
      <c r="A87" s="178"/>
      <c r="B87" s="178"/>
      <c r="C87" s="178"/>
      <c r="D87" s="178"/>
      <c r="E87" s="179"/>
      <c r="F87" s="180"/>
      <c r="G87" s="180"/>
      <c r="H87" s="180"/>
      <c r="I87" s="180"/>
      <c r="J87" s="180"/>
      <c r="K87" s="131"/>
      <c r="L87" s="131"/>
      <c r="M87" s="131"/>
      <c r="N87" s="131"/>
      <c r="O87" s="181"/>
    </row>
    <row r="88" spans="1:27" s="184" customFormat="1" ht="9.9499999999999993" customHeight="1">
      <c r="A88" s="396" t="s">
        <v>141</v>
      </c>
      <c r="B88" s="396"/>
      <c r="C88" s="396"/>
      <c r="D88" s="397"/>
      <c r="E88" s="397"/>
      <c r="F88" s="182"/>
      <c r="G88" s="182"/>
      <c r="H88" s="182"/>
      <c r="I88" s="182"/>
      <c r="J88" s="182"/>
      <c r="K88" s="182"/>
      <c r="L88" s="398" t="str">
        <f>[1]Баланс!F107</f>
        <v>Л. И. Адамович</v>
      </c>
      <c r="M88" s="398"/>
      <c r="N88" s="398"/>
      <c r="O88" s="183"/>
      <c r="P88" s="183"/>
      <c r="Q88" s="183"/>
      <c r="R88" s="183"/>
      <c r="S88" s="183"/>
      <c r="T88" s="183"/>
      <c r="U88" s="183"/>
      <c r="V88" s="183"/>
      <c r="W88" s="183"/>
      <c r="X88" s="183"/>
      <c r="Y88" s="183"/>
      <c r="Z88" s="183"/>
      <c r="AA88" s="183"/>
    </row>
    <row r="89" spans="1:27" s="184" customFormat="1" ht="9.9499999999999993" customHeight="1">
      <c r="A89" s="182"/>
      <c r="B89" s="182"/>
      <c r="C89" s="182"/>
      <c r="D89" s="394" t="s">
        <v>143</v>
      </c>
      <c r="E89" s="394"/>
      <c r="F89" s="182"/>
      <c r="G89" s="182"/>
      <c r="H89" s="182"/>
      <c r="I89" s="182"/>
      <c r="J89" s="182"/>
      <c r="K89" s="182"/>
      <c r="L89" s="395" t="s">
        <v>144</v>
      </c>
      <c r="M89" s="395"/>
      <c r="N89" s="395"/>
      <c r="O89" s="183"/>
      <c r="P89" s="183"/>
      <c r="Q89" s="183"/>
      <c r="R89" s="183"/>
      <c r="S89" s="183"/>
      <c r="T89" s="183"/>
      <c r="U89" s="183"/>
      <c r="V89" s="183"/>
      <c r="W89" s="183"/>
      <c r="X89" s="183"/>
      <c r="Y89" s="183"/>
      <c r="Z89" s="183"/>
      <c r="AA89" s="183"/>
    </row>
    <row r="90" spans="1:27" s="184" customFormat="1" ht="9.9499999999999993" customHeight="1">
      <c r="A90" s="396" t="s">
        <v>145</v>
      </c>
      <c r="B90" s="396"/>
      <c r="C90" s="396"/>
      <c r="D90" s="397"/>
      <c r="E90" s="397"/>
      <c r="F90" s="182"/>
      <c r="G90" s="182"/>
      <c r="H90" s="182"/>
      <c r="I90" s="182"/>
      <c r="J90" s="182"/>
      <c r="K90" s="182"/>
      <c r="L90" s="398" t="str">
        <f>[1]Баланс!F110</f>
        <v>И. С. Позняк</v>
      </c>
      <c r="M90" s="398"/>
      <c r="N90" s="398"/>
      <c r="O90" s="183"/>
      <c r="P90" s="183"/>
      <c r="Q90" s="183"/>
      <c r="R90" s="183"/>
      <c r="S90" s="183"/>
      <c r="T90" s="183"/>
      <c r="U90" s="183"/>
      <c r="V90" s="183"/>
      <c r="W90" s="183"/>
      <c r="X90" s="183"/>
      <c r="Y90" s="183"/>
      <c r="Z90" s="183"/>
      <c r="AA90" s="183"/>
    </row>
    <row r="91" spans="1:27" s="184" customFormat="1" ht="9.9499999999999993" customHeight="1">
      <c r="A91" s="182"/>
      <c r="B91" s="182"/>
      <c r="C91" s="182"/>
      <c r="D91" s="394" t="s">
        <v>143</v>
      </c>
      <c r="E91" s="394"/>
      <c r="F91" s="182"/>
      <c r="G91" s="182"/>
      <c r="H91" s="182"/>
      <c r="I91" s="182"/>
      <c r="J91" s="182"/>
      <c r="K91" s="182"/>
      <c r="L91" s="395" t="s">
        <v>144</v>
      </c>
      <c r="M91" s="395"/>
      <c r="N91" s="395"/>
      <c r="O91" s="183"/>
      <c r="P91" s="183"/>
      <c r="Q91" s="183"/>
      <c r="R91" s="183"/>
      <c r="S91" s="183"/>
      <c r="T91" s="183"/>
      <c r="U91" s="183"/>
      <c r="V91" s="183"/>
      <c r="W91" s="183"/>
      <c r="X91" s="183"/>
      <c r="Y91" s="183"/>
      <c r="Z91" s="183"/>
      <c r="AA91" s="183"/>
    </row>
    <row r="92" spans="1:27" s="184" customFormat="1" ht="11.25" customHeight="1">
      <c r="A92" s="393" t="str">
        <f>IF([1]Баланс!A113="","",[1]Баланс!A113)</f>
        <v/>
      </c>
      <c r="B92" s="393"/>
      <c r="C92" s="393"/>
      <c r="D92" s="393"/>
      <c r="E92" s="185"/>
      <c r="F92" s="186"/>
      <c r="G92" s="186"/>
      <c r="H92" s="186"/>
      <c r="I92" s="182"/>
      <c r="J92" s="182"/>
      <c r="K92" s="182"/>
      <c r="L92" s="182"/>
      <c r="M92" s="182"/>
      <c r="N92" s="182"/>
      <c r="O92" s="183"/>
      <c r="P92" s="183"/>
      <c r="Q92" s="183"/>
      <c r="R92" s="183"/>
      <c r="S92" s="183"/>
      <c r="T92" s="183"/>
      <c r="U92" s="183"/>
      <c r="V92" s="183"/>
      <c r="W92" s="183"/>
      <c r="X92" s="183"/>
      <c r="Y92" s="183"/>
      <c r="Z92" s="183"/>
      <c r="AA92" s="183"/>
    </row>
    <row r="93" spans="1:27" ht="3" customHeight="1">
      <c r="A93" s="131"/>
      <c r="B93" s="131"/>
      <c r="C93" s="131"/>
      <c r="D93" s="131"/>
      <c r="E93" s="131"/>
      <c r="F93" s="131"/>
      <c r="G93" s="131"/>
      <c r="H93" s="131"/>
      <c r="I93" s="131"/>
      <c r="J93" s="131"/>
      <c r="K93" s="131"/>
      <c r="L93" s="131"/>
      <c r="M93" s="131"/>
      <c r="N93" s="131"/>
    </row>
  </sheetData>
  <sheetProtection formatCells="0" formatColumns="0" formatRows="0" insertColumns="0" insertRows="0" insertHyperlinks="0" deleteColumns="0" deleteRows="0" sort="0" autoFilter="0" pivotTables="0"/>
  <mergeCells count="235">
    <mergeCell ref="J6:K6"/>
    <mergeCell ref="A8:D8"/>
    <mergeCell ref="E8:N8"/>
    <mergeCell ref="A9:D9"/>
    <mergeCell ref="E9:N9"/>
    <mergeCell ref="A10:D10"/>
    <mergeCell ref="E10:N10"/>
    <mergeCell ref="I1:J1"/>
    <mergeCell ref="L1:N1"/>
    <mergeCell ref="K2:N2"/>
    <mergeCell ref="K3:N3"/>
    <mergeCell ref="A4:N4"/>
    <mergeCell ref="A5:N5"/>
    <mergeCell ref="O10:O15"/>
    <mergeCell ref="A11:D11"/>
    <mergeCell ref="E11:N11"/>
    <mergeCell ref="A12:D12"/>
    <mergeCell ref="E12:N12"/>
    <mergeCell ref="A13:D13"/>
    <mergeCell ref="E13:N13"/>
    <mergeCell ref="A14:D14"/>
    <mergeCell ref="E14:N14"/>
    <mergeCell ref="A15:J15"/>
    <mergeCell ref="A19:D19"/>
    <mergeCell ref="G19:H19"/>
    <mergeCell ref="O19:O20"/>
    <mergeCell ref="A20:D20"/>
    <mergeCell ref="G20:H20"/>
    <mergeCell ref="A21:D21"/>
    <mergeCell ref="G21:H21"/>
    <mergeCell ref="A16:D16"/>
    <mergeCell ref="G16:H16"/>
    <mergeCell ref="A17:D17"/>
    <mergeCell ref="G17:H17"/>
    <mergeCell ref="O17:O18"/>
    <mergeCell ref="A18:B18"/>
    <mergeCell ref="C18:D18"/>
    <mergeCell ref="G18:H18"/>
    <mergeCell ref="J24:J25"/>
    <mergeCell ref="K24:K25"/>
    <mergeCell ref="L24:L25"/>
    <mergeCell ref="M24:M25"/>
    <mergeCell ref="N24:N25"/>
    <mergeCell ref="A25:D25"/>
    <mergeCell ref="K22:K23"/>
    <mergeCell ref="L22:L23"/>
    <mergeCell ref="M22:M23"/>
    <mergeCell ref="N22:N23"/>
    <mergeCell ref="A23:D23"/>
    <mergeCell ref="B24:D24"/>
    <mergeCell ref="E24:E25"/>
    <mergeCell ref="F24:F25"/>
    <mergeCell ref="G24:H25"/>
    <mergeCell ref="I24:I25"/>
    <mergeCell ref="A22:D22"/>
    <mergeCell ref="E22:E23"/>
    <mergeCell ref="F22:F23"/>
    <mergeCell ref="G22:H23"/>
    <mergeCell ref="I22:I23"/>
    <mergeCell ref="J22:J23"/>
    <mergeCell ref="O30:O35"/>
    <mergeCell ref="A31:D31"/>
    <mergeCell ref="G31:H31"/>
    <mergeCell ref="A32:D32"/>
    <mergeCell ref="G32:H32"/>
    <mergeCell ref="A33:D33"/>
    <mergeCell ref="L26:L27"/>
    <mergeCell ref="M26:M27"/>
    <mergeCell ref="N26:N27"/>
    <mergeCell ref="A27:D27"/>
    <mergeCell ref="A28:D28"/>
    <mergeCell ref="G28:H28"/>
    <mergeCell ref="A26:D26"/>
    <mergeCell ref="F26:F27"/>
    <mergeCell ref="G26:H27"/>
    <mergeCell ref="I26:I27"/>
    <mergeCell ref="J26:J27"/>
    <mergeCell ref="K26:K27"/>
    <mergeCell ref="G33:H33"/>
    <mergeCell ref="A34:D34"/>
    <mergeCell ref="G34:H34"/>
    <mergeCell ref="A35:D35"/>
    <mergeCell ref="G35:H35"/>
    <mergeCell ref="A36:D36"/>
    <mergeCell ref="G36:H36"/>
    <mergeCell ref="A29:D29"/>
    <mergeCell ref="G29:H29"/>
    <mergeCell ref="A30:D30"/>
    <mergeCell ref="G30:H30"/>
    <mergeCell ref="N37:N38"/>
    <mergeCell ref="O37:O42"/>
    <mergeCell ref="A38:D38"/>
    <mergeCell ref="A39:D39"/>
    <mergeCell ref="G39:H39"/>
    <mergeCell ref="A40:D40"/>
    <mergeCell ref="G40:H40"/>
    <mergeCell ref="A41:D41"/>
    <mergeCell ref="A37:D37"/>
    <mergeCell ref="F37:F38"/>
    <mergeCell ref="G37:H38"/>
    <mergeCell ref="I37:I38"/>
    <mergeCell ref="J37:J38"/>
    <mergeCell ref="K37:K38"/>
    <mergeCell ref="G41:H41"/>
    <mergeCell ref="A42:D42"/>
    <mergeCell ref="G42:H42"/>
    <mergeCell ref="A43:D43"/>
    <mergeCell ref="G43:H43"/>
    <mergeCell ref="A44:D44"/>
    <mergeCell ref="G44:H44"/>
    <mergeCell ref="L37:L38"/>
    <mergeCell ref="M37:M38"/>
    <mergeCell ref="A45:D45"/>
    <mergeCell ref="G45:H45"/>
    <mergeCell ref="A46:D46"/>
    <mergeCell ref="G46:H46"/>
    <mergeCell ref="O46:O51"/>
    <mergeCell ref="A47:D47"/>
    <mergeCell ref="G47:H47"/>
    <mergeCell ref="A48:D48"/>
    <mergeCell ref="G48:H48"/>
    <mergeCell ref="A49:D49"/>
    <mergeCell ref="A53:B53"/>
    <mergeCell ref="C53:D53"/>
    <mergeCell ref="G53:H53"/>
    <mergeCell ref="A54:D54"/>
    <mergeCell ref="G54:H54"/>
    <mergeCell ref="A55:D55"/>
    <mergeCell ref="G55:H55"/>
    <mergeCell ref="G49:H49"/>
    <mergeCell ref="A50:D50"/>
    <mergeCell ref="G50:H50"/>
    <mergeCell ref="A51:D51"/>
    <mergeCell ref="G51:H51"/>
    <mergeCell ref="A52:B52"/>
    <mergeCell ref="C52:D52"/>
    <mergeCell ref="G52:H52"/>
    <mergeCell ref="K56:K57"/>
    <mergeCell ref="L56:L57"/>
    <mergeCell ref="M56:M57"/>
    <mergeCell ref="N56:N57"/>
    <mergeCell ref="O56:O57"/>
    <mergeCell ref="A57:D57"/>
    <mergeCell ref="A56:D56"/>
    <mergeCell ref="E56:E57"/>
    <mergeCell ref="F56:F57"/>
    <mergeCell ref="G56:H57"/>
    <mergeCell ref="I56:I57"/>
    <mergeCell ref="J56:J57"/>
    <mergeCell ref="L60:L61"/>
    <mergeCell ref="M60:M61"/>
    <mergeCell ref="N60:N61"/>
    <mergeCell ref="B58:D58"/>
    <mergeCell ref="G58:H58"/>
    <mergeCell ref="A59:D59"/>
    <mergeCell ref="G59:H59"/>
    <mergeCell ref="A60:D60"/>
    <mergeCell ref="F60:F61"/>
    <mergeCell ref="G60:H61"/>
    <mergeCell ref="A61:D61"/>
    <mergeCell ref="A62:D62"/>
    <mergeCell ref="G62:H62"/>
    <mergeCell ref="A63:D63"/>
    <mergeCell ref="G63:H63"/>
    <mergeCell ref="A64:D64"/>
    <mergeCell ref="G64:H64"/>
    <mergeCell ref="I60:I61"/>
    <mergeCell ref="J60:J61"/>
    <mergeCell ref="K60:K61"/>
    <mergeCell ref="G69:H69"/>
    <mergeCell ref="A70:D70"/>
    <mergeCell ref="G70:H70"/>
    <mergeCell ref="A71:D71"/>
    <mergeCell ref="F71:F72"/>
    <mergeCell ref="G71:H72"/>
    <mergeCell ref="O64:O69"/>
    <mergeCell ref="A65:D65"/>
    <mergeCell ref="G65:H65"/>
    <mergeCell ref="A66:D66"/>
    <mergeCell ref="G66:H66"/>
    <mergeCell ref="A67:D67"/>
    <mergeCell ref="G67:H67"/>
    <mergeCell ref="A68:D68"/>
    <mergeCell ref="G68:H68"/>
    <mergeCell ref="A69:D69"/>
    <mergeCell ref="O71:O75"/>
    <mergeCell ref="A72:D72"/>
    <mergeCell ref="A73:D73"/>
    <mergeCell ref="G73:H73"/>
    <mergeCell ref="A74:D74"/>
    <mergeCell ref="G74:H74"/>
    <mergeCell ref="A75:D75"/>
    <mergeCell ref="G75:H75"/>
    <mergeCell ref="I71:I72"/>
    <mergeCell ref="J71:J72"/>
    <mergeCell ref="K71:K72"/>
    <mergeCell ref="L71:L72"/>
    <mergeCell ref="M71:M72"/>
    <mergeCell ref="N71:N72"/>
    <mergeCell ref="A79:D79"/>
    <mergeCell ref="G79:H79"/>
    <mergeCell ref="A80:D80"/>
    <mergeCell ref="G80:H80"/>
    <mergeCell ref="A81:D81"/>
    <mergeCell ref="G81:H81"/>
    <mergeCell ref="A76:D76"/>
    <mergeCell ref="G76:H76"/>
    <mergeCell ref="O76:O78"/>
    <mergeCell ref="A77:D77"/>
    <mergeCell ref="G77:H77"/>
    <mergeCell ref="A78:D78"/>
    <mergeCell ref="G78:H78"/>
    <mergeCell ref="A82:D82"/>
    <mergeCell ref="G82:H82"/>
    <mergeCell ref="A83:D83"/>
    <mergeCell ref="G83:H83"/>
    <mergeCell ref="O83:O85"/>
    <mergeCell ref="A84:D84"/>
    <mergeCell ref="G84:H84"/>
    <mergeCell ref="A85:D85"/>
    <mergeCell ref="G85:H85"/>
    <mergeCell ref="A92:D92"/>
    <mergeCell ref="D89:E89"/>
    <mergeCell ref="L89:N89"/>
    <mergeCell ref="A90:C90"/>
    <mergeCell ref="D90:E90"/>
    <mergeCell ref="L90:N90"/>
    <mergeCell ref="D91:E91"/>
    <mergeCell ref="L91:N91"/>
    <mergeCell ref="A86:B86"/>
    <mergeCell ref="C86:D86"/>
    <mergeCell ref="G86:H86"/>
    <mergeCell ref="A88:C88"/>
    <mergeCell ref="D88:E88"/>
    <mergeCell ref="L88:N88"/>
  </mergeCells>
  <conditionalFormatting sqref="O56">
    <cfRule type="cellIs" dxfId="27" priority="2" stopIfTrue="1" operator="greaterThan">
      <formula>0</formula>
    </cfRule>
    <cfRule type="cellIs" dxfId="26" priority="8" stopIfTrue="1" operator="greaterThan">
      <formula>0</formula>
    </cfRule>
  </conditionalFormatting>
  <conditionalFormatting sqref="O59">
    <cfRule type="cellIs" dxfId="25" priority="3" stopIfTrue="1" operator="equal">
      <formula>"стр. 200 гр. 9 не равна стр. 470 гр. 3 Баланса!"</formula>
    </cfRule>
  </conditionalFormatting>
  <conditionalFormatting sqref="O62">
    <cfRule type="cellIs" dxfId="24" priority="4" stopIfTrue="1" operator="equal">
      <formula>"разность стр.152 гр. 7 и стр. 162 гр. 7 не равна стр. 220 гр.3 Приложения2!"</formula>
    </cfRule>
  </conditionalFormatting>
  <conditionalFormatting sqref="O63">
    <cfRule type="cellIs" dxfId="23" priority="5" stopIfTrue="1" operator="equal">
      <formula>"разность стр.153 гр. 10 и стр. 163 гр. 10  не равна стр. 230 гр.3 Приложения2!"</formula>
    </cfRule>
  </conditionalFormatting>
  <conditionalFormatting sqref="O86:O87 O82 O54">
    <cfRule type="cellIs" dxfId="22" priority="6" stopIfTrue="1" operator="greaterThan">
      <formula>0</formula>
    </cfRule>
  </conditionalFormatting>
  <conditionalFormatting sqref="O81 O55 O21">
    <cfRule type="cellIs" dxfId="21" priority="9" stopIfTrue="1" operator="greaterThan">
      <formula>0</formula>
    </cfRule>
  </conditionalFormatting>
  <conditionalFormatting sqref="F86">
    <cfRule type="cellIs" dxfId="20" priority="10" stopIfTrue="1" operator="notEqual">
      <formula>$Q$85</formula>
    </cfRule>
  </conditionalFormatting>
  <conditionalFormatting sqref="J86">
    <cfRule type="cellIs" dxfId="19" priority="11" stopIfTrue="1" operator="notEqual">
      <formula>$T$85</formula>
    </cfRule>
  </conditionalFormatting>
  <conditionalFormatting sqref="K86">
    <cfRule type="cellIs" dxfId="18" priority="12" stopIfTrue="1" operator="notEqual">
      <formula>$U$85</formula>
    </cfRule>
  </conditionalFormatting>
  <conditionalFormatting sqref="L86">
    <cfRule type="cellIs" dxfId="17" priority="13" stopIfTrue="1" operator="notEqual">
      <formula>$V$85</formula>
    </cfRule>
  </conditionalFormatting>
  <conditionalFormatting sqref="F56:F57">
    <cfRule type="cellIs" dxfId="16" priority="14" stopIfTrue="1" operator="notEqual">
      <formula>$Q$56</formula>
    </cfRule>
  </conditionalFormatting>
  <conditionalFormatting sqref="G56:H57">
    <cfRule type="cellIs" dxfId="15" priority="15" stopIfTrue="1" operator="notEqual">
      <formula>$R$56</formula>
    </cfRule>
  </conditionalFormatting>
  <conditionalFormatting sqref="I56:I57">
    <cfRule type="cellIs" dxfId="14" priority="16" stopIfTrue="1" operator="notEqual">
      <formula>$S$56</formula>
    </cfRule>
  </conditionalFormatting>
  <conditionalFormatting sqref="J56:J57">
    <cfRule type="cellIs" dxfId="13" priority="17" stopIfTrue="1" operator="notEqual">
      <formula>$T$56</formula>
    </cfRule>
  </conditionalFormatting>
  <conditionalFormatting sqref="K56:K57">
    <cfRule type="cellIs" dxfId="12" priority="18" stopIfTrue="1" operator="notEqual">
      <formula>$U$56</formula>
    </cfRule>
  </conditionalFormatting>
  <conditionalFormatting sqref="L56:L57">
    <cfRule type="cellIs" dxfId="11" priority="19" stopIfTrue="1" operator="notEqual">
      <formula>$V$56</formula>
    </cfRule>
  </conditionalFormatting>
  <conditionalFormatting sqref="M56:M57">
    <cfRule type="cellIs" dxfId="10" priority="20" stopIfTrue="1" operator="notEqual">
      <formula>$W$56</formula>
    </cfRule>
  </conditionalFormatting>
  <conditionalFormatting sqref="O83:O85">
    <cfRule type="cellIs" dxfId="9" priority="21" stopIfTrue="1" operator="greaterThan">
      <formula>0</formula>
    </cfRule>
    <cfRule type="cellIs" dxfId="8" priority="22" stopIfTrue="1" operator="equal">
      <formula>0</formula>
    </cfRule>
  </conditionalFormatting>
  <conditionalFormatting sqref="M86">
    <cfRule type="cellIs" dxfId="7" priority="24" stopIfTrue="1" operator="notEqual">
      <formula>$W$85</formula>
    </cfRule>
  </conditionalFormatting>
  <conditionalFormatting sqref="O29">
    <cfRule type="cellIs" dxfId="6" priority="7" stopIfTrue="1" operator="equal">
      <formula>"разность стр.053 гр. 10 и стр. 063 гр. 10  не равна стр. 230 гр.4 Приложения2!"</formula>
    </cfRule>
  </conditionalFormatting>
  <conditionalFormatting sqref="E9:N9">
    <cfRule type="cellIs" dxfId="5" priority="23" stopIfTrue="1" operator="equal">
      <formula>0</formula>
    </cfRule>
  </conditionalFormatting>
  <conditionalFormatting sqref="O28">
    <cfRule type="cellIs" dxfId="4" priority="25" stopIfTrue="1" operator="notEqual">
      <formula>0</formula>
    </cfRule>
  </conditionalFormatting>
  <conditionalFormatting sqref="E10:N10">
    <cfRule type="cellIs" dxfId="3" priority="1" stopIfTrue="1" operator="equal">
      <formula>0</formula>
    </cfRule>
  </conditionalFormatting>
  <dataValidations count="1">
    <dataValidation type="decimal" operator="greaterThanOrEqual" allowBlank="1" showInputMessage="1" showErrorMessage="1" errorTitle="Внимание!" error="Значение в данной ячейке не должно быть отрицательным" sqref="G18:I18">
      <formula1>0</formula1>
    </dataValidation>
  </dataValidations>
  <pageMargins left="0.59055118110236227" right="0.19685039370078741" top="0.39370078740157483" bottom="0.19685039370078741" header="0.19685039370078741" footer="0.15748031496062992"/>
  <pageSetup paperSize="9" scale="92" fitToHeight="0" orientation="portrait" blackAndWhite="1" r:id="rId1"/>
  <headerFooter alignWithMargins="0">
    <oddHeader>&amp;R&amp;"Times New Roman,обычный"&amp;7Подготовлено с использованием системы "КонсультантПлюс"</oddHeader>
  </headerFooter>
  <rowBreaks count="1" manualBreakCount="1">
    <brk id="80" max="1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4">
    <tabColor indexed="13"/>
  </sheetPr>
  <dimension ref="A1:S90"/>
  <sheetViews>
    <sheetView tabSelected="1" zoomScaleNormal="100" zoomScaleSheetLayoutView="100" workbookViewId="0">
      <selection activeCell="K45" sqref="K45:N45"/>
    </sheetView>
  </sheetViews>
  <sheetFormatPr defaultRowHeight="11.25" customHeight="1"/>
  <cols>
    <col min="1" max="1" width="16.42578125" style="39" customWidth="1"/>
    <col min="2" max="2" width="3" style="39" customWidth="1"/>
    <col min="3" max="3" width="7.140625" style="39" customWidth="1"/>
    <col min="4" max="4" width="7.42578125" style="39" customWidth="1"/>
    <col min="5" max="5" width="3.28515625" style="39" customWidth="1"/>
    <col min="6" max="6" width="8.42578125" style="39" customWidth="1"/>
    <col min="7" max="7" width="2.7109375" style="39" customWidth="1"/>
    <col min="8" max="8" width="7.7109375" style="39" customWidth="1"/>
    <col min="9" max="9" width="1.7109375" style="39" customWidth="1"/>
    <col min="10" max="10" width="8.42578125" style="39" customWidth="1"/>
    <col min="11" max="11" width="3" style="39" customWidth="1"/>
    <col min="12" max="12" width="7.140625" style="39" customWidth="1"/>
    <col min="13" max="13" width="1.7109375" style="39" customWidth="1"/>
    <col min="14" max="14" width="9" style="39" customWidth="1"/>
    <col min="15" max="16" width="18.85546875" style="39" customWidth="1"/>
    <col min="17" max="18" width="4.7109375" style="39" customWidth="1"/>
    <col min="19" max="16384" width="9.140625" style="39"/>
  </cols>
  <sheetData>
    <row r="1" spans="1:18" s="3" customFormat="1" ht="11.25" customHeight="1">
      <c r="A1" s="18"/>
      <c r="B1" s="94"/>
      <c r="C1" s="94"/>
      <c r="D1" s="94"/>
      <c r="E1" s="94"/>
      <c r="F1" s="94"/>
      <c r="G1" s="94"/>
      <c r="H1" s="94"/>
      <c r="I1" s="94"/>
      <c r="J1" s="389" t="s">
        <v>324</v>
      </c>
      <c r="K1" s="389"/>
      <c r="L1" s="389"/>
      <c r="M1" s="389"/>
      <c r="N1" s="389"/>
    </row>
    <row r="2" spans="1:18" s="3" customFormat="1" ht="22.5" customHeight="1">
      <c r="A2" s="94"/>
      <c r="B2" s="94"/>
      <c r="C2" s="94"/>
      <c r="D2" s="94"/>
      <c r="E2" s="94"/>
      <c r="F2" s="94"/>
      <c r="G2" s="94"/>
      <c r="H2" s="390" t="s">
        <v>164</v>
      </c>
      <c r="I2" s="390"/>
      <c r="J2" s="390"/>
      <c r="K2" s="390"/>
      <c r="L2" s="390"/>
      <c r="M2" s="390"/>
      <c r="N2" s="390"/>
    </row>
    <row r="3" spans="1:18" s="3" customFormat="1" ht="11.25" customHeight="1">
      <c r="A3" s="94"/>
      <c r="B3" s="94"/>
      <c r="C3" s="94"/>
      <c r="D3" s="94"/>
      <c r="E3" s="94"/>
      <c r="F3" s="94"/>
      <c r="G3" s="94"/>
      <c r="H3" s="94"/>
      <c r="I3" s="94"/>
      <c r="J3" s="563" t="s">
        <v>165</v>
      </c>
      <c r="K3" s="564"/>
      <c r="L3" s="564"/>
      <c r="M3" s="564"/>
      <c r="N3" s="564"/>
    </row>
    <row r="4" spans="1:18" s="3" customFormat="1" ht="3" customHeight="1">
      <c r="A4" s="94"/>
      <c r="B4" s="94"/>
      <c r="C4" s="94"/>
      <c r="D4" s="94"/>
      <c r="E4" s="94"/>
      <c r="F4" s="94"/>
      <c r="G4" s="94"/>
      <c r="H4" s="94"/>
      <c r="I4" s="94"/>
      <c r="J4" s="94"/>
      <c r="K4" s="94"/>
      <c r="L4" s="94"/>
      <c r="M4" s="94"/>
      <c r="N4" s="94"/>
    </row>
    <row r="5" spans="1:18" s="3" customFormat="1" ht="12.75" customHeight="1">
      <c r="A5" s="391" t="s">
        <v>166</v>
      </c>
      <c r="B5" s="391"/>
      <c r="C5" s="391"/>
      <c r="D5" s="391"/>
      <c r="E5" s="391"/>
      <c r="F5" s="391"/>
      <c r="G5" s="391"/>
      <c r="H5" s="391"/>
      <c r="I5" s="391"/>
      <c r="J5" s="391"/>
      <c r="K5" s="391"/>
      <c r="L5" s="391"/>
      <c r="M5" s="391"/>
      <c r="N5" s="391"/>
    </row>
    <row r="6" spans="1:18" s="3" customFormat="1" ht="12.75" customHeight="1">
      <c r="A6" s="391" t="s">
        <v>325</v>
      </c>
      <c r="B6" s="391"/>
      <c r="C6" s="391"/>
      <c r="D6" s="391"/>
      <c r="E6" s="391"/>
      <c r="F6" s="391"/>
      <c r="G6" s="391"/>
      <c r="H6" s="391"/>
      <c r="I6" s="391"/>
      <c r="J6" s="391"/>
      <c r="K6" s="391"/>
      <c r="L6" s="391"/>
      <c r="M6" s="391"/>
      <c r="N6" s="391"/>
    </row>
    <row r="7" spans="1:18" s="3" customFormat="1" ht="15" customHeight="1">
      <c r="A7" s="94"/>
      <c r="B7" s="94"/>
      <c r="C7" s="187" t="s">
        <v>168</v>
      </c>
      <c r="D7" s="188" t="str">
        <f>[1]Прил.2!D6</f>
        <v>январь</v>
      </c>
      <c r="E7" s="188" t="s">
        <v>169</v>
      </c>
      <c r="F7" s="188" t="str">
        <f>[1]Прил.2!F6</f>
        <v>декабрь</v>
      </c>
      <c r="G7" s="565">
        <f>[1]Баланс!K5</f>
        <v>44561</v>
      </c>
      <c r="H7" s="565"/>
      <c r="I7" s="565"/>
      <c r="J7" s="94"/>
      <c r="K7" s="94"/>
      <c r="L7" s="94"/>
      <c r="M7" s="94"/>
      <c r="N7" s="94"/>
    </row>
    <row r="8" spans="1:18" s="3" customFormat="1" ht="13.5" customHeight="1">
      <c r="A8" s="75"/>
      <c r="B8" s="94"/>
      <c r="C8" s="94"/>
      <c r="D8" s="94"/>
      <c r="E8" s="94"/>
      <c r="F8" s="94"/>
      <c r="G8" s="94"/>
      <c r="H8" s="94"/>
      <c r="I8" s="94"/>
      <c r="J8" s="94"/>
      <c r="K8" s="94"/>
      <c r="L8" s="94"/>
      <c r="M8" s="94"/>
      <c r="N8" s="94"/>
    </row>
    <row r="9" spans="1:18" s="3" customFormat="1" ht="15" customHeight="1">
      <c r="A9" s="378" t="s">
        <v>12</v>
      </c>
      <c r="B9" s="379"/>
      <c r="C9" s="379"/>
      <c r="D9" s="103"/>
      <c r="E9" s="380" t="str">
        <f>[1]Баланс!D21</f>
        <v>ОАО "Белсвязьстрой"</v>
      </c>
      <c r="F9" s="381"/>
      <c r="G9" s="381"/>
      <c r="H9" s="381"/>
      <c r="I9" s="381"/>
      <c r="J9" s="381"/>
      <c r="K9" s="381"/>
      <c r="L9" s="381"/>
      <c r="M9" s="381"/>
      <c r="N9" s="382"/>
    </row>
    <row r="10" spans="1:18" s="3" customFormat="1" ht="15" customHeight="1">
      <c r="A10" s="378" t="s">
        <v>14</v>
      </c>
      <c r="B10" s="379"/>
      <c r="C10" s="379"/>
      <c r="D10" s="103"/>
      <c r="E10" s="560">
        <f>[1]Баланс!D22</f>
        <v>100028969</v>
      </c>
      <c r="F10" s="561"/>
      <c r="G10" s="561"/>
      <c r="H10" s="561"/>
      <c r="I10" s="561"/>
      <c r="J10" s="561"/>
      <c r="K10" s="561"/>
      <c r="L10" s="561"/>
      <c r="M10" s="561"/>
      <c r="N10" s="562"/>
    </row>
    <row r="11" spans="1:18" s="3" customFormat="1" ht="15" customHeight="1">
      <c r="A11" s="378" t="s">
        <v>15</v>
      </c>
      <c r="B11" s="379"/>
      <c r="C11" s="379"/>
      <c r="D11" s="103"/>
      <c r="E11" s="560">
        <f>[1]Баланс!D23</f>
        <v>42220</v>
      </c>
      <c r="F11" s="561"/>
      <c r="G11" s="561"/>
      <c r="H11" s="561"/>
      <c r="I11" s="561"/>
      <c r="J11" s="561"/>
      <c r="K11" s="561"/>
      <c r="L11" s="561"/>
      <c r="M11" s="561"/>
      <c r="N11" s="562"/>
    </row>
    <row r="12" spans="1:18" s="3" customFormat="1" ht="15" customHeight="1">
      <c r="A12" s="378" t="s">
        <v>16</v>
      </c>
      <c r="B12" s="379"/>
      <c r="C12" s="379"/>
      <c r="D12" s="103"/>
      <c r="E12" s="380" t="str">
        <f>[1]Баланс!D24</f>
        <v>Открытое акционерное общество</v>
      </c>
      <c r="F12" s="381"/>
      <c r="G12" s="381"/>
      <c r="H12" s="381"/>
      <c r="I12" s="381"/>
      <c r="J12" s="381"/>
      <c r="K12" s="381"/>
      <c r="L12" s="381"/>
      <c r="M12" s="381"/>
      <c r="N12" s="382"/>
    </row>
    <row r="13" spans="1:18" s="3" customFormat="1" ht="15" customHeight="1">
      <c r="A13" s="378" t="s">
        <v>18</v>
      </c>
      <c r="B13" s="379"/>
      <c r="C13" s="379"/>
      <c r="D13" s="103"/>
      <c r="E13" s="380" t="str">
        <f>[1]Баланс!D25</f>
        <v>Собрание акционеров</v>
      </c>
      <c r="F13" s="381"/>
      <c r="G13" s="381"/>
      <c r="H13" s="381"/>
      <c r="I13" s="381"/>
      <c r="J13" s="381"/>
      <c r="K13" s="381"/>
      <c r="L13" s="381"/>
      <c r="M13" s="381"/>
      <c r="N13" s="382"/>
    </row>
    <row r="14" spans="1:18" s="3" customFormat="1" ht="15" customHeight="1">
      <c r="A14" s="378" t="s">
        <v>20</v>
      </c>
      <c r="B14" s="379"/>
      <c r="C14" s="379"/>
      <c r="D14" s="103"/>
      <c r="E14" s="380" t="str">
        <f>[1]Баланс!D26</f>
        <v>тыс. руб.</v>
      </c>
      <c r="F14" s="381"/>
      <c r="G14" s="381"/>
      <c r="H14" s="381"/>
      <c r="I14" s="381"/>
      <c r="J14" s="381"/>
      <c r="K14" s="381"/>
      <c r="L14" s="381"/>
      <c r="M14" s="381"/>
      <c r="N14" s="382"/>
    </row>
    <row r="15" spans="1:18" s="3" customFormat="1" ht="15" customHeight="1">
      <c r="A15" s="378" t="s">
        <v>22</v>
      </c>
      <c r="B15" s="379"/>
      <c r="C15" s="379"/>
      <c r="D15" s="103"/>
      <c r="E15" s="380" t="str">
        <f>[1]Баланс!D27</f>
        <v>220037, г. Минск, ул. Аннаева, 49</v>
      </c>
      <c r="F15" s="381"/>
      <c r="G15" s="381"/>
      <c r="H15" s="381"/>
      <c r="I15" s="381"/>
      <c r="J15" s="381"/>
      <c r="K15" s="381"/>
      <c r="L15" s="381"/>
      <c r="M15" s="381"/>
      <c r="N15" s="382"/>
    </row>
    <row r="16" spans="1:18" s="3" customFormat="1" ht="11.25" customHeight="1">
      <c r="A16" s="75"/>
      <c r="B16" s="75"/>
      <c r="C16" s="75"/>
      <c r="D16" s="75"/>
      <c r="E16" s="75"/>
      <c r="F16" s="75"/>
      <c r="G16" s="75"/>
      <c r="H16" s="75"/>
      <c r="I16" s="75"/>
      <c r="J16" s="94"/>
      <c r="K16" s="94"/>
      <c r="L16" s="94"/>
      <c r="M16" s="94"/>
      <c r="N16" s="94"/>
      <c r="O16" s="554" t="s">
        <v>29</v>
      </c>
      <c r="P16" s="554"/>
      <c r="Q16" s="554"/>
      <c r="R16" s="554"/>
    </row>
    <row r="17" spans="1:18" s="3" customFormat="1" ht="15" customHeight="1">
      <c r="A17" s="326" t="s">
        <v>170</v>
      </c>
      <c r="B17" s="327"/>
      <c r="C17" s="327"/>
      <c r="D17" s="327"/>
      <c r="E17" s="328"/>
      <c r="F17" s="540" t="s">
        <v>28</v>
      </c>
      <c r="G17" s="189" t="s">
        <v>172</v>
      </c>
      <c r="H17" s="190" t="str">
        <f>D7</f>
        <v>январь</v>
      </c>
      <c r="I17" s="191" t="s">
        <v>169</v>
      </c>
      <c r="J17" s="190" t="str">
        <f>F7</f>
        <v>декабрь</v>
      </c>
      <c r="K17" s="189" t="s">
        <v>172</v>
      </c>
      <c r="L17" s="190" t="str">
        <f>D7</f>
        <v>январь</v>
      </c>
      <c r="M17" s="190" t="s">
        <v>169</v>
      </c>
      <c r="N17" s="192" t="str">
        <f>F7</f>
        <v>декабрь</v>
      </c>
      <c r="O17" s="554"/>
      <c r="P17" s="554"/>
      <c r="Q17" s="554"/>
      <c r="R17" s="554"/>
    </row>
    <row r="18" spans="1:18" ht="15" customHeight="1">
      <c r="A18" s="329"/>
      <c r="B18" s="330"/>
      <c r="C18" s="330"/>
      <c r="D18" s="330"/>
      <c r="E18" s="331"/>
      <c r="F18" s="541"/>
      <c r="G18" s="555">
        <f>G7</f>
        <v>44561</v>
      </c>
      <c r="H18" s="330"/>
      <c r="I18" s="330"/>
      <c r="J18" s="330"/>
      <c r="K18" s="555">
        <f>DATE(YEAR(G18),MONTH(0),DAY(0))</f>
        <v>44196</v>
      </c>
      <c r="L18" s="556"/>
      <c r="M18" s="556"/>
      <c r="N18" s="557"/>
      <c r="O18" s="554"/>
      <c r="P18" s="554"/>
      <c r="Q18" s="554"/>
      <c r="R18" s="554"/>
    </row>
    <row r="19" spans="1:18" ht="11.25" customHeight="1">
      <c r="A19" s="279">
        <v>1</v>
      </c>
      <c r="B19" s="280"/>
      <c r="C19" s="280"/>
      <c r="D19" s="280"/>
      <c r="E19" s="281"/>
      <c r="F19" s="111">
        <v>2</v>
      </c>
      <c r="G19" s="558">
        <v>3</v>
      </c>
      <c r="H19" s="559"/>
      <c r="I19" s="559"/>
      <c r="J19" s="559"/>
      <c r="K19" s="375">
        <v>4</v>
      </c>
      <c r="L19" s="376"/>
      <c r="M19" s="376"/>
      <c r="N19" s="377"/>
      <c r="O19" s="554"/>
      <c r="P19" s="554"/>
      <c r="Q19" s="554"/>
      <c r="R19" s="554"/>
    </row>
    <row r="20" spans="1:18" s="115" customFormat="1" ht="15" customHeight="1">
      <c r="A20" s="551" t="s">
        <v>326</v>
      </c>
      <c r="B20" s="552"/>
      <c r="C20" s="552"/>
      <c r="D20" s="552"/>
      <c r="E20" s="552"/>
      <c r="F20" s="552"/>
      <c r="G20" s="552"/>
      <c r="H20" s="552"/>
      <c r="I20" s="552"/>
      <c r="J20" s="552"/>
      <c r="K20" s="552"/>
      <c r="L20" s="552"/>
      <c r="M20" s="552"/>
      <c r="N20" s="553"/>
      <c r="O20" s="36" t="s">
        <v>327</v>
      </c>
    </row>
    <row r="21" spans="1:18" s="115" customFormat="1" ht="15" customHeight="1">
      <c r="A21" s="520" t="s">
        <v>328</v>
      </c>
      <c r="B21" s="520"/>
      <c r="C21" s="520"/>
      <c r="D21" s="520"/>
      <c r="E21" s="520"/>
      <c r="F21" s="64" t="s">
        <v>177</v>
      </c>
      <c r="G21" s="317">
        <f>SUM(G22:J26)</f>
        <v>82079</v>
      </c>
      <c r="H21" s="318"/>
      <c r="I21" s="318"/>
      <c r="J21" s="319"/>
      <c r="K21" s="317">
        <f>SUM(K22:N26)</f>
        <v>79157</v>
      </c>
      <c r="L21" s="318"/>
      <c r="M21" s="318"/>
      <c r="N21" s="319"/>
    </row>
    <row r="22" spans="1:18" s="115" customFormat="1" ht="15" customHeight="1">
      <c r="A22" s="533" t="s">
        <v>199</v>
      </c>
      <c r="B22" s="533"/>
      <c r="C22" s="533"/>
      <c r="D22" s="533"/>
      <c r="E22" s="533"/>
      <c r="F22" s="120"/>
      <c r="G22" s="534"/>
      <c r="H22" s="535"/>
      <c r="I22" s="535"/>
      <c r="J22" s="536"/>
      <c r="K22" s="534"/>
      <c r="L22" s="535"/>
      <c r="M22" s="535"/>
      <c r="N22" s="536"/>
    </row>
    <row r="23" spans="1:18" s="115" customFormat="1" ht="27" customHeight="1">
      <c r="A23" s="529" t="s">
        <v>329</v>
      </c>
      <c r="B23" s="529"/>
      <c r="C23" s="529"/>
      <c r="D23" s="529"/>
      <c r="E23" s="529"/>
      <c r="F23" s="121" t="s">
        <v>330</v>
      </c>
      <c r="G23" s="370">
        <v>63052</v>
      </c>
      <c r="H23" s="371"/>
      <c r="I23" s="371"/>
      <c r="J23" s="372"/>
      <c r="K23" s="370">
        <v>59905</v>
      </c>
      <c r="L23" s="371"/>
      <c r="M23" s="371"/>
      <c r="N23" s="372"/>
    </row>
    <row r="24" spans="1:18" s="115" customFormat="1" ht="25.5" customHeight="1">
      <c r="A24" s="528" t="s">
        <v>331</v>
      </c>
      <c r="B24" s="528"/>
      <c r="C24" s="528"/>
      <c r="D24" s="528"/>
      <c r="E24" s="528"/>
      <c r="F24" s="64" t="s">
        <v>332</v>
      </c>
      <c r="G24" s="320">
        <v>96</v>
      </c>
      <c r="H24" s="321"/>
      <c r="I24" s="321"/>
      <c r="J24" s="322"/>
      <c r="K24" s="320">
        <v>89</v>
      </c>
      <c r="L24" s="321"/>
      <c r="M24" s="321"/>
      <c r="N24" s="322"/>
    </row>
    <row r="25" spans="1:18" s="115" customFormat="1" ht="15" customHeight="1">
      <c r="A25" s="528" t="s">
        <v>333</v>
      </c>
      <c r="B25" s="528"/>
      <c r="C25" s="528"/>
      <c r="D25" s="528"/>
      <c r="E25" s="528"/>
      <c r="F25" s="64" t="s">
        <v>334</v>
      </c>
      <c r="G25" s="320">
        <v>0</v>
      </c>
      <c r="H25" s="321"/>
      <c r="I25" s="321"/>
      <c r="J25" s="322"/>
      <c r="K25" s="320">
        <v>0</v>
      </c>
      <c r="L25" s="321"/>
      <c r="M25" s="321"/>
      <c r="N25" s="322"/>
    </row>
    <row r="26" spans="1:18" s="115" customFormat="1" ht="15" customHeight="1">
      <c r="A26" s="528" t="s">
        <v>335</v>
      </c>
      <c r="B26" s="528"/>
      <c r="C26" s="528"/>
      <c r="D26" s="528"/>
      <c r="E26" s="528"/>
      <c r="F26" s="64" t="s">
        <v>336</v>
      </c>
      <c r="G26" s="320">
        <v>18931</v>
      </c>
      <c r="H26" s="321"/>
      <c r="I26" s="321"/>
      <c r="J26" s="322"/>
      <c r="K26" s="320">
        <v>19163</v>
      </c>
      <c r="L26" s="321"/>
      <c r="M26" s="321"/>
      <c r="N26" s="322"/>
    </row>
    <row r="27" spans="1:18" s="115" customFormat="1" ht="15" customHeight="1">
      <c r="A27" s="520" t="s">
        <v>337</v>
      </c>
      <c r="B27" s="520"/>
      <c r="C27" s="520"/>
      <c r="D27" s="520"/>
      <c r="E27" s="520"/>
      <c r="F27" s="64" t="s">
        <v>180</v>
      </c>
      <c r="G27" s="530">
        <f>SUM(G28:J32)</f>
        <v>82153</v>
      </c>
      <c r="H27" s="531"/>
      <c r="I27" s="531"/>
      <c r="J27" s="532"/>
      <c r="K27" s="530">
        <f>SUM(K28:N32)</f>
        <v>76892</v>
      </c>
      <c r="L27" s="531"/>
      <c r="M27" s="531"/>
      <c r="N27" s="532"/>
    </row>
    <row r="28" spans="1:18" s="115" customFormat="1" ht="15" customHeight="1">
      <c r="A28" s="533" t="s">
        <v>199</v>
      </c>
      <c r="B28" s="533"/>
      <c r="C28" s="533"/>
      <c r="D28" s="533"/>
      <c r="E28" s="533"/>
      <c r="F28" s="193"/>
      <c r="G28" s="548"/>
      <c r="H28" s="549"/>
      <c r="I28" s="549"/>
      <c r="J28" s="550"/>
      <c r="K28" s="548"/>
      <c r="L28" s="549"/>
      <c r="M28" s="549"/>
      <c r="N28" s="550"/>
    </row>
    <row r="29" spans="1:18" s="115" customFormat="1" ht="15" customHeight="1">
      <c r="A29" s="529" t="s">
        <v>338</v>
      </c>
      <c r="B29" s="529"/>
      <c r="C29" s="529"/>
      <c r="D29" s="529"/>
      <c r="E29" s="529"/>
      <c r="F29" s="194" t="s">
        <v>339</v>
      </c>
      <c r="G29" s="354">
        <v>25451</v>
      </c>
      <c r="H29" s="352"/>
      <c r="I29" s="352"/>
      <c r="J29" s="353"/>
      <c r="K29" s="354">
        <v>23596</v>
      </c>
      <c r="L29" s="352"/>
      <c r="M29" s="352"/>
      <c r="N29" s="353"/>
    </row>
    <row r="30" spans="1:18" s="115" customFormat="1" ht="15" customHeight="1">
      <c r="A30" s="528" t="s">
        <v>340</v>
      </c>
      <c r="B30" s="528"/>
      <c r="C30" s="528"/>
      <c r="D30" s="528"/>
      <c r="E30" s="528"/>
      <c r="F30" s="64" t="s">
        <v>341</v>
      </c>
      <c r="G30" s="323">
        <v>19709</v>
      </c>
      <c r="H30" s="324"/>
      <c r="I30" s="324"/>
      <c r="J30" s="325"/>
      <c r="K30" s="323">
        <v>17452</v>
      </c>
      <c r="L30" s="324"/>
      <c r="M30" s="324"/>
      <c r="N30" s="325"/>
    </row>
    <row r="31" spans="1:18" s="115" customFormat="1" ht="15" customHeight="1">
      <c r="A31" s="528" t="s">
        <v>342</v>
      </c>
      <c r="B31" s="528"/>
      <c r="C31" s="528"/>
      <c r="D31" s="528"/>
      <c r="E31" s="528"/>
      <c r="F31" s="64" t="s">
        <v>343</v>
      </c>
      <c r="G31" s="323">
        <v>9896</v>
      </c>
      <c r="H31" s="324"/>
      <c r="I31" s="324"/>
      <c r="J31" s="325"/>
      <c r="K31" s="323">
        <v>8803</v>
      </c>
      <c r="L31" s="324"/>
      <c r="M31" s="324"/>
      <c r="N31" s="325"/>
    </row>
    <row r="32" spans="1:18" s="115" customFormat="1" ht="15" customHeight="1">
      <c r="A32" s="528" t="s">
        <v>344</v>
      </c>
      <c r="B32" s="528"/>
      <c r="C32" s="528"/>
      <c r="D32" s="528"/>
      <c r="E32" s="528"/>
      <c r="F32" s="64" t="s">
        <v>345</v>
      </c>
      <c r="G32" s="323">
        <v>27097</v>
      </c>
      <c r="H32" s="324"/>
      <c r="I32" s="324"/>
      <c r="J32" s="325"/>
      <c r="K32" s="323">
        <v>27041</v>
      </c>
      <c r="L32" s="324"/>
      <c r="M32" s="324"/>
      <c r="N32" s="325"/>
    </row>
    <row r="33" spans="1:18" s="115" customFormat="1" ht="27" customHeight="1">
      <c r="A33" s="520" t="s">
        <v>346</v>
      </c>
      <c r="B33" s="520"/>
      <c r="C33" s="520"/>
      <c r="D33" s="520"/>
      <c r="E33" s="520"/>
      <c r="F33" s="64" t="s">
        <v>182</v>
      </c>
      <c r="G33" s="317">
        <f>G21-G27</f>
        <v>-74</v>
      </c>
      <c r="H33" s="318"/>
      <c r="I33" s="318"/>
      <c r="J33" s="319"/>
      <c r="K33" s="317">
        <f>K21-K27</f>
        <v>2265</v>
      </c>
      <c r="L33" s="318"/>
      <c r="M33" s="318"/>
      <c r="N33" s="319"/>
      <c r="O33" s="195"/>
      <c r="P33" s="195"/>
      <c r="Q33" s="195"/>
      <c r="R33" s="195"/>
    </row>
    <row r="34" spans="1:18" s="115" customFormat="1" ht="15" customHeight="1">
      <c r="A34" s="551" t="s">
        <v>347</v>
      </c>
      <c r="B34" s="552"/>
      <c r="C34" s="552"/>
      <c r="D34" s="552"/>
      <c r="E34" s="552"/>
      <c r="F34" s="552"/>
      <c r="G34" s="552"/>
      <c r="H34" s="552"/>
      <c r="I34" s="552"/>
      <c r="J34" s="552"/>
      <c r="K34" s="552"/>
      <c r="L34" s="552"/>
      <c r="M34" s="552"/>
      <c r="N34" s="553"/>
      <c r="O34" s="196"/>
      <c r="P34" s="196"/>
      <c r="Q34" s="196"/>
      <c r="R34" s="196"/>
    </row>
    <row r="35" spans="1:18" s="115" customFormat="1" ht="15" customHeight="1">
      <c r="A35" s="520" t="s">
        <v>328</v>
      </c>
      <c r="B35" s="520"/>
      <c r="C35" s="520"/>
      <c r="D35" s="520"/>
      <c r="E35" s="520"/>
      <c r="F35" s="64" t="s">
        <v>185</v>
      </c>
      <c r="G35" s="317">
        <f>SUM(G36:J41)</f>
        <v>1376</v>
      </c>
      <c r="H35" s="318"/>
      <c r="I35" s="318"/>
      <c r="J35" s="319"/>
      <c r="K35" s="317">
        <f>SUM(K36:N41)</f>
        <v>1666</v>
      </c>
      <c r="L35" s="318"/>
      <c r="M35" s="318"/>
      <c r="N35" s="319"/>
    </row>
    <row r="36" spans="1:18" s="115" customFormat="1" ht="15" customHeight="1">
      <c r="A36" s="533" t="s">
        <v>199</v>
      </c>
      <c r="B36" s="533"/>
      <c r="C36" s="533"/>
      <c r="D36" s="533"/>
      <c r="E36" s="533"/>
      <c r="F36" s="197"/>
      <c r="G36" s="548"/>
      <c r="H36" s="549"/>
      <c r="I36" s="549"/>
      <c r="J36" s="550"/>
      <c r="K36" s="548"/>
      <c r="L36" s="549"/>
      <c r="M36" s="549"/>
      <c r="N36" s="550"/>
    </row>
    <row r="37" spans="1:18" s="115" customFormat="1" ht="27" customHeight="1">
      <c r="A37" s="529" t="s">
        <v>348</v>
      </c>
      <c r="B37" s="529"/>
      <c r="C37" s="529"/>
      <c r="D37" s="529"/>
      <c r="E37" s="529"/>
      <c r="F37" s="194" t="s">
        <v>259</v>
      </c>
      <c r="G37" s="370">
        <v>1030</v>
      </c>
      <c r="H37" s="371"/>
      <c r="I37" s="371"/>
      <c r="J37" s="372"/>
      <c r="K37" s="370">
        <v>876</v>
      </c>
      <c r="L37" s="371"/>
      <c r="M37" s="371"/>
      <c r="N37" s="372"/>
    </row>
    <row r="38" spans="1:18" s="115" customFormat="1" ht="15" customHeight="1">
      <c r="A38" s="528" t="s">
        <v>349</v>
      </c>
      <c r="B38" s="528"/>
      <c r="C38" s="528"/>
      <c r="D38" s="528"/>
      <c r="E38" s="528"/>
      <c r="F38" s="64" t="s">
        <v>261</v>
      </c>
      <c r="G38" s="320">
        <v>2</v>
      </c>
      <c r="H38" s="321"/>
      <c r="I38" s="321"/>
      <c r="J38" s="322"/>
      <c r="K38" s="320">
        <v>0</v>
      </c>
      <c r="L38" s="321"/>
      <c r="M38" s="321"/>
      <c r="N38" s="322"/>
    </row>
    <row r="39" spans="1:18" s="115" customFormat="1" ht="27" customHeight="1">
      <c r="A39" s="528" t="s">
        <v>202</v>
      </c>
      <c r="B39" s="528"/>
      <c r="C39" s="528"/>
      <c r="D39" s="528"/>
      <c r="E39" s="528"/>
      <c r="F39" s="64" t="s">
        <v>263</v>
      </c>
      <c r="G39" s="320">
        <v>1</v>
      </c>
      <c r="H39" s="321"/>
      <c r="I39" s="321"/>
      <c r="J39" s="322"/>
      <c r="K39" s="320">
        <v>0</v>
      </c>
      <c r="L39" s="321"/>
      <c r="M39" s="321"/>
      <c r="N39" s="322"/>
    </row>
    <row r="40" spans="1:18" s="115" customFormat="1" ht="15" customHeight="1">
      <c r="A40" s="528" t="s">
        <v>350</v>
      </c>
      <c r="B40" s="528"/>
      <c r="C40" s="528"/>
      <c r="D40" s="528"/>
      <c r="E40" s="528"/>
      <c r="F40" s="64" t="s">
        <v>265</v>
      </c>
      <c r="G40" s="320">
        <v>304</v>
      </c>
      <c r="H40" s="321"/>
      <c r="I40" s="321"/>
      <c r="J40" s="322"/>
      <c r="K40" s="320">
        <v>248</v>
      </c>
      <c r="L40" s="321"/>
      <c r="M40" s="321"/>
      <c r="N40" s="322"/>
    </row>
    <row r="41" spans="1:18" s="115" customFormat="1" ht="15" customHeight="1">
      <c r="A41" s="528" t="s">
        <v>335</v>
      </c>
      <c r="B41" s="528"/>
      <c r="C41" s="528"/>
      <c r="D41" s="528"/>
      <c r="E41" s="528"/>
      <c r="F41" s="64" t="s">
        <v>268</v>
      </c>
      <c r="G41" s="320">
        <v>39</v>
      </c>
      <c r="H41" s="321"/>
      <c r="I41" s="321"/>
      <c r="J41" s="322"/>
      <c r="K41" s="320">
        <v>542</v>
      </c>
      <c r="L41" s="321"/>
      <c r="M41" s="321"/>
      <c r="N41" s="322"/>
    </row>
    <row r="42" spans="1:18" s="115" customFormat="1" ht="15" customHeight="1">
      <c r="A42" s="520" t="s">
        <v>337</v>
      </c>
      <c r="B42" s="520"/>
      <c r="C42" s="520"/>
      <c r="D42" s="520"/>
      <c r="E42" s="520"/>
      <c r="F42" s="64" t="s">
        <v>188</v>
      </c>
      <c r="G42" s="530">
        <f>SUM(G43:J47)</f>
        <v>3264</v>
      </c>
      <c r="H42" s="531"/>
      <c r="I42" s="531"/>
      <c r="J42" s="532"/>
      <c r="K42" s="530">
        <f>SUM(K43:N47)</f>
        <v>1787</v>
      </c>
      <c r="L42" s="531"/>
      <c r="M42" s="531"/>
      <c r="N42" s="532"/>
    </row>
    <row r="43" spans="1:18" s="115" customFormat="1" ht="15" customHeight="1">
      <c r="A43" s="533" t="s">
        <v>199</v>
      </c>
      <c r="B43" s="533"/>
      <c r="C43" s="533"/>
      <c r="D43" s="533"/>
      <c r="E43" s="533"/>
      <c r="F43" s="193"/>
      <c r="G43" s="548"/>
      <c r="H43" s="549"/>
      <c r="I43" s="549"/>
      <c r="J43" s="550"/>
      <c r="K43" s="548"/>
      <c r="L43" s="549"/>
      <c r="M43" s="549"/>
      <c r="N43" s="550"/>
    </row>
    <row r="44" spans="1:18" s="115" customFormat="1" ht="38.25" customHeight="1">
      <c r="A44" s="529" t="s">
        <v>351</v>
      </c>
      <c r="B44" s="529"/>
      <c r="C44" s="529"/>
      <c r="D44" s="529"/>
      <c r="E44" s="529"/>
      <c r="F44" s="194" t="s">
        <v>278</v>
      </c>
      <c r="G44" s="545">
        <v>3264</v>
      </c>
      <c r="H44" s="546"/>
      <c r="I44" s="546"/>
      <c r="J44" s="547"/>
      <c r="K44" s="545">
        <v>1783</v>
      </c>
      <c r="L44" s="546"/>
      <c r="M44" s="546"/>
      <c r="N44" s="547"/>
    </row>
    <row r="45" spans="1:18" s="115" customFormat="1" ht="15" customHeight="1">
      <c r="A45" s="528" t="s">
        <v>352</v>
      </c>
      <c r="B45" s="528"/>
      <c r="C45" s="528"/>
      <c r="D45" s="528"/>
      <c r="E45" s="528"/>
      <c r="F45" s="64" t="s">
        <v>279</v>
      </c>
      <c r="G45" s="323">
        <v>0</v>
      </c>
      <c r="H45" s="324"/>
      <c r="I45" s="324"/>
      <c r="J45" s="325"/>
      <c r="K45" s="323">
        <v>4</v>
      </c>
      <c r="L45" s="324"/>
      <c r="M45" s="324"/>
      <c r="N45" s="325"/>
    </row>
    <row r="46" spans="1:18" s="115" customFormat="1" ht="19.5" customHeight="1">
      <c r="A46" s="528" t="s">
        <v>353</v>
      </c>
      <c r="B46" s="528"/>
      <c r="C46" s="528"/>
      <c r="D46" s="528"/>
      <c r="E46" s="528"/>
      <c r="F46" s="64" t="s">
        <v>281</v>
      </c>
      <c r="G46" s="323">
        <v>0</v>
      </c>
      <c r="H46" s="324"/>
      <c r="I46" s="324"/>
      <c r="J46" s="325"/>
      <c r="K46" s="323">
        <v>0</v>
      </c>
      <c r="L46" s="324"/>
      <c r="M46" s="324"/>
      <c r="N46" s="325"/>
    </row>
    <row r="47" spans="1:18" s="115" customFormat="1" ht="15" customHeight="1">
      <c r="A47" s="528" t="s">
        <v>354</v>
      </c>
      <c r="B47" s="528"/>
      <c r="C47" s="528"/>
      <c r="D47" s="528"/>
      <c r="E47" s="528"/>
      <c r="F47" s="64" t="s">
        <v>283</v>
      </c>
      <c r="G47" s="323">
        <v>0</v>
      </c>
      <c r="H47" s="324"/>
      <c r="I47" s="324"/>
      <c r="J47" s="325"/>
      <c r="K47" s="323">
        <v>0</v>
      </c>
      <c r="L47" s="324"/>
      <c r="M47" s="324"/>
      <c r="N47" s="325"/>
    </row>
    <row r="48" spans="1:18" s="115" customFormat="1" ht="27" customHeight="1">
      <c r="A48" s="520" t="s">
        <v>355</v>
      </c>
      <c r="B48" s="520"/>
      <c r="C48" s="520"/>
      <c r="D48" s="520"/>
      <c r="E48" s="520"/>
      <c r="F48" s="64" t="s">
        <v>190</v>
      </c>
      <c r="G48" s="317">
        <f>G35-G42</f>
        <v>-1888</v>
      </c>
      <c r="H48" s="318"/>
      <c r="I48" s="318"/>
      <c r="J48" s="319"/>
      <c r="K48" s="317">
        <f>K35-K42</f>
        <v>-121</v>
      </c>
      <c r="L48" s="318"/>
      <c r="M48" s="318"/>
      <c r="N48" s="319"/>
      <c r="O48" s="195"/>
      <c r="P48" s="195"/>
      <c r="Q48" s="195"/>
      <c r="R48" s="195"/>
    </row>
    <row r="49" spans="1:15" s="115" customFormat="1" ht="27" customHeight="1">
      <c r="A49" s="198"/>
      <c r="B49" s="198"/>
      <c r="C49" s="198"/>
      <c r="D49" s="198"/>
      <c r="E49" s="198"/>
      <c r="F49" s="199"/>
      <c r="G49" s="199"/>
      <c r="H49" s="199"/>
      <c r="I49" s="199"/>
      <c r="J49" s="200"/>
      <c r="K49" s="200"/>
      <c r="L49" s="200"/>
      <c r="M49" s="200"/>
      <c r="N49" s="200"/>
    </row>
    <row r="50" spans="1:15" ht="15" customHeight="1">
      <c r="A50" s="326" t="s">
        <v>170</v>
      </c>
      <c r="B50" s="327"/>
      <c r="C50" s="327"/>
      <c r="D50" s="327"/>
      <c r="E50" s="328"/>
      <c r="F50" s="540" t="s">
        <v>28</v>
      </c>
      <c r="G50" s="201" t="s">
        <v>172</v>
      </c>
      <c r="H50" s="202" t="str">
        <f>H17</f>
        <v>январь</v>
      </c>
      <c r="I50" s="203" t="s">
        <v>169</v>
      </c>
      <c r="J50" s="204" t="str">
        <f>J17</f>
        <v>декабрь</v>
      </c>
      <c r="K50" s="201" t="s">
        <v>172</v>
      </c>
      <c r="L50" s="202" t="str">
        <f>L17</f>
        <v>январь</v>
      </c>
      <c r="M50" s="203" t="s">
        <v>169</v>
      </c>
      <c r="N50" s="205" t="str">
        <f>N17</f>
        <v>декабрь</v>
      </c>
    </row>
    <row r="51" spans="1:15" ht="15" customHeight="1">
      <c r="A51" s="329"/>
      <c r="B51" s="330"/>
      <c r="C51" s="330"/>
      <c r="D51" s="330"/>
      <c r="E51" s="331"/>
      <c r="F51" s="541"/>
      <c r="G51" s="542">
        <f>G18</f>
        <v>44561</v>
      </c>
      <c r="H51" s="543"/>
      <c r="I51" s="543"/>
      <c r="J51" s="544"/>
      <c r="K51" s="542">
        <f>K18</f>
        <v>44196</v>
      </c>
      <c r="L51" s="543"/>
      <c r="M51" s="543"/>
      <c r="N51" s="544"/>
    </row>
    <row r="52" spans="1:15" ht="11.25" customHeight="1">
      <c r="A52" s="279">
        <v>1</v>
      </c>
      <c r="B52" s="280"/>
      <c r="C52" s="280"/>
      <c r="D52" s="280"/>
      <c r="E52" s="281"/>
      <c r="F52" s="111">
        <v>2</v>
      </c>
      <c r="G52" s="329">
        <v>3</v>
      </c>
      <c r="H52" s="330"/>
      <c r="I52" s="330"/>
      <c r="J52" s="331"/>
      <c r="K52" s="329">
        <v>4</v>
      </c>
      <c r="L52" s="330"/>
      <c r="M52" s="330"/>
      <c r="N52" s="331"/>
    </row>
    <row r="53" spans="1:15" s="115" customFormat="1" ht="15" customHeight="1">
      <c r="A53" s="259" t="s">
        <v>356</v>
      </c>
      <c r="B53" s="260"/>
      <c r="C53" s="260"/>
      <c r="D53" s="260"/>
      <c r="E53" s="260"/>
      <c r="F53" s="260"/>
      <c r="G53" s="260"/>
      <c r="H53" s="260"/>
      <c r="I53" s="260"/>
      <c r="J53" s="260"/>
      <c r="K53" s="260"/>
      <c r="L53" s="260"/>
      <c r="M53" s="260"/>
      <c r="N53" s="261"/>
    </row>
    <row r="54" spans="1:15" s="115" customFormat="1" ht="15" customHeight="1">
      <c r="A54" s="520" t="s">
        <v>357</v>
      </c>
      <c r="B54" s="520"/>
      <c r="C54" s="520"/>
      <c r="D54" s="520"/>
      <c r="E54" s="520"/>
      <c r="F54" s="64" t="s">
        <v>193</v>
      </c>
      <c r="G54" s="317">
        <f>SUM(G55:J59)</f>
        <v>3</v>
      </c>
      <c r="H54" s="318"/>
      <c r="I54" s="318"/>
      <c r="J54" s="319"/>
      <c r="K54" s="317">
        <f>SUM(K55:N59)</f>
        <v>13</v>
      </c>
      <c r="L54" s="318"/>
      <c r="M54" s="318"/>
      <c r="N54" s="319"/>
    </row>
    <row r="55" spans="1:15" s="115" customFormat="1" ht="15" customHeight="1">
      <c r="A55" s="533" t="s">
        <v>199</v>
      </c>
      <c r="B55" s="533"/>
      <c r="C55" s="533"/>
      <c r="D55" s="533"/>
      <c r="E55" s="533"/>
      <c r="F55" s="120"/>
      <c r="G55" s="537">
        <v>0</v>
      </c>
      <c r="H55" s="538"/>
      <c r="I55" s="538"/>
      <c r="J55" s="539"/>
      <c r="K55" s="537">
        <v>0</v>
      </c>
      <c r="L55" s="538"/>
      <c r="M55" s="538"/>
      <c r="N55" s="539"/>
    </row>
    <row r="56" spans="1:15" s="115" customFormat="1" ht="15" customHeight="1">
      <c r="A56" s="529" t="s">
        <v>358</v>
      </c>
      <c r="B56" s="529"/>
      <c r="C56" s="529"/>
      <c r="D56" s="529"/>
      <c r="E56" s="529"/>
      <c r="F56" s="121" t="s">
        <v>359</v>
      </c>
      <c r="G56" s="370"/>
      <c r="H56" s="371"/>
      <c r="I56" s="371"/>
      <c r="J56" s="372"/>
      <c r="K56" s="370"/>
      <c r="L56" s="371"/>
      <c r="M56" s="371"/>
      <c r="N56" s="372"/>
    </row>
    <row r="57" spans="1:15" s="115" customFormat="1" ht="15" customHeight="1">
      <c r="A57" s="528" t="s">
        <v>360</v>
      </c>
      <c r="B57" s="528"/>
      <c r="C57" s="528"/>
      <c r="D57" s="528"/>
      <c r="E57" s="528"/>
      <c r="F57" s="64" t="s">
        <v>361</v>
      </c>
      <c r="G57" s="320">
        <v>0</v>
      </c>
      <c r="H57" s="321"/>
      <c r="I57" s="321"/>
      <c r="J57" s="322"/>
      <c r="K57" s="320">
        <v>0</v>
      </c>
      <c r="L57" s="321"/>
      <c r="M57" s="321"/>
      <c r="N57" s="322"/>
    </row>
    <row r="58" spans="1:15" s="115" customFormat="1" ht="27" customHeight="1">
      <c r="A58" s="528" t="s">
        <v>269</v>
      </c>
      <c r="B58" s="528"/>
      <c r="C58" s="528"/>
      <c r="D58" s="528"/>
      <c r="E58" s="528"/>
      <c r="F58" s="64" t="s">
        <v>362</v>
      </c>
      <c r="G58" s="320">
        <v>0</v>
      </c>
      <c r="H58" s="321"/>
      <c r="I58" s="321"/>
      <c r="J58" s="322"/>
      <c r="K58" s="320">
        <v>0</v>
      </c>
      <c r="L58" s="321"/>
      <c r="M58" s="321"/>
      <c r="N58" s="322"/>
    </row>
    <row r="59" spans="1:15" s="115" customFormat="1" ht="15" customHeight="1">
      <c r="A59" s="528" t="s">
        <v>363</v>
      </c>
      <c r="B59" s="528"/>
      <c r="C59" s="528"/>
      <c r="D59" s="528"/>
      <c r="E59" s="528"/>
      <c r="F59" s="64" t="s">
        <v>364</v>
      </c>
      <c r="G59" s="320">
        <v>3</v>
      </c>
      <c r="H59" s="321"/>
      <c r="I59" s="321"/>
      <c r="J59" s="322"/>
      <c r="K59" s="360">
        <v>13</v>
      </c>
      <c r="L59" s="358"/>
      <c r="M59" s="358"/>
      <c r="N59" s="359"/>
    </row>
    <row r="60" spans="1:15" s="115" customFormat="1" ht="15" customHeight="1">
      <c r="A60" s="520" t="s">
        <v>365</v>
      </c>
      <c r="B60" s="520"/>
      <c r="C60" s="520"/>
      <c r="D60" s="520"/>
      <c r="E60" s="520"/>
      <c r="F60" s="64" t="s">
        <v>196</v>
      </c>
      <c r="G60" s="530">
        <f>SUM(G61:J66)</f>
        <v>305</v>
      </c>
      <c r="H60" s="531"/>
      <c r="I60" s="531"/>
      <c r="J60" s="532"/>
      <c r="K60" s="530">
        <f>SUM(K61:N66)</f>
        <v>743</v>
      </c>
      <c r="L60" s="531"/>
      <c r="M60" s="531"/>
      <c r="N60" s="532"/>
    </row>
    <row r="61" spans="1:15" s="115" customFormat="1" ht="15" customHeight="1">
      <c r="A61" s="533" t="s">
        <v>199</v>
      </c>
      <c r="B61" s="533"/>
      <c r="C61" s="533"/>
      <c r="D61" s="533"/>
      <c r="E61" s="533"/>
      <c r="F61" s="120"/>
      <c r="G61" s="534"/>
      <c r="H61" s="535"/>
      <c r="I61" s="535"/>
      <c r="J61" s="535"/>
      <c r="K61" s="534"/>
      <c r="L61" s="535"/>
      <c r="M61" s="535"/>
      <c r="N61" s="536"/>
    </row>
    <row r="62" spans="1:15" s="115" customFormat="1" ht="15" customHeight="1">
      <c r="A62" s="529" t="s">
        <v>366</v>
      </c>
      <c r="B62" s="529"/>
      <c r="C62" s="529"/>
      <c r="D62" s="529"/>
      <c r="E62" s="529"/>
      <c r="F62" s="121" t="s">
        <v>367</v>
      </c>
      <c r="G62" s="354">
        <v>0</v>
      </c>
      <c r="H62" s="352"/>
      <c r="I62" s="352"/>
      <c r="J62" s="352"/>
      <c r="K62" s="354">
        <v>0</v>
      </c>
      <c r="L62" s="352"/>
      <c r="M62" s="352"/>
      <c r="N62" s="353"/>
    </row>
    <row r="63" spans="1:15" s="115" customFormat="1" ht="27" customHeight="1">
      <c r="A63" s="528" t="s">
        <v>368</v>
      </c>
      <c r="B63" s="528"/>
      <c r="C63" s="528"/>
      <c r="D63" s="528"/>
      <c r="E63" s="528"/>
      <c r="F63" s="64" t="s">
        <v>369</v>
      </c>
      <c r="G63" s="323">
        <v>304</v>
      </c>
      <c r="H63" s="324"/>
      <c r="I63" s="324"/>
      <c r="J63" s="325"/>
      <c r="K63" s="354">
        <v>729</v>
      </c>
      <c r="L63" s="352"/>
      <c r="M63" s="352"/>
      <c r="N63" s="353"/>
    </row>
    <row r="64" spans="1:15" s="115" customFormat="1" ht="15" customHeight="1">
      <c r="A64" s="528" t="s">
        <v>370</v>
      </c>
      <c r="B64" s="528"/>
      <c r="C64" s="528"/>
      <c r="D64" s="528"/>
      <c r="E64" s="528"/>
      <c r="F64" s="64" t="s">
        <v>371</v>
      </c>
      <c r="G64" s="323">
        <v>0</v>
      </c>
      <c r="H64" s="324"/>
      <c r="I64" s="324"/>
      <c r="J64" s="325"/>
      <c r="K64" s="354">
        <v>0</v>
      </c>
      <c r="L64" s="352"/>
      <c r="M64" s="352"/>
      <c r="N64" s="353"/>
    </row>
    <row r="65" spans="1:19" s="115" customFormat="1" ht="15" customHeight="1">
      <c r="A65" s="528" t="s">
        <v>372</v>
      </c>
      <c r="B65" s="528"/>
      <c r="C65" s="528"/>
      <c r="D65" s="528"/>
      <c r="E65" s="528"/>
      <c r="F65" s="64" t="s">
        <v>373</v>
      </c>
      <c r="G65" s="323">
        <v>0</v>
      </c>
      <c r="H65" s="324"/>
      <c r="I65" s="324"/>
      <c r="J65" s="325"/>
      <c r="K65" s="354">
        <v>11</v>
      </c>
      <c r="L65" s="352"/>
      <c r="M65" s="352"/>
      <c r="N65" s="353"/>
    </row>
    <row r="66" spans="1:19" s="115" customFormat="1" ht="15" customHeight="1">
      <c r="A66" s="528" t="s">
        <v>354</v>
      </c>
      <c r="B66" s="528"/>
      <c r="C66" s="528"/>
      <c r="D66" s="528"/>
      <c r="E66" s="528"/>
      <c r="F66" s="64" t="s">
        <v>374</v>
      </c>
      <c r="G66" s="323">
        <v>1</v>
      </c>
      <c r="H66" s="324"/>
      <c r="I66" s="324"/>
      <c r="J66" s="325"/>
      <c r="K66" s="354">
        <v>3</v>
      </c>
      <c r="L66" s="352"/>
      <c r="M66" s="352"/>
      <c r="N66" s="353"/>
    </row>
    <row r="67" spans="1:19" s="115" customFormat="1" ht="27" customHeight="1">
      <c r="A67" s="528" t="s">
        <v>375</v>
      </c>
      <c r="B67" s="528"/>
      <c r="C67" s="528"/>
      <c r="D67" s="528"/>
      <c r="E67" s="528"/>
      <c r="F67" s="64" t="s">
        <v>297</v>
      </c>
      <c r="G67" s="317">
        <f>G54-G60</f>
        <v>-302</v>
      </c>
      <c r="H67" s="318"/>
      <c r="I67" s="318"/>
      <c r="J67" s="319"/>
      <c r="K67" s="317">
        <f>K54-K60</f>
        <v>-730</v>
      </c>
      <c r="L67" s="318"/>
      <c r="M67" s="318"/>
      <c r="N67" s="319"/>
      <c r="O67" s="206" t="str">
        <f>IF(OR(O69&gt;0,O71&gt;0,O70&gt;0),"ВНИМАНИЕ!","")</f>
        <v/>
      </c>
      <c r="P67" s="195"/>
      <c r="Q67" s="195"/>
      <c r="R67" s="195"/>
    </row>
    <row r="68" spans="1:19" s="115" customFormat="1" ht="38.25" customHeight="1">
      <c r="A68" s="520" t="s">
        <v>376</v>
      </c>
      <c r="B68" s="520"/>
      <c r="C68" s="520"/>
      <c r="D68" s="520"/>
      <c r="E68" s="520"/>
      <c r="F68" s="64" t="s">
        <v>298</v>
      </c>
      <c r="G68" s="317">
        <f>G33+G48+G67</f>
        <v>-2264</v>
      </c>
      <c r="H68" s="318"/>
      <c r="I68" s="318"/>
      <c r="J68" s="319"/>
      <c r="K68" s="317">
        <f>K33+K48+K67</f>
        <v>1414</v>
      </c>
      <c r="L68" s="318"/>
      <c r="M68" s="318"/>
      <c r="N68" s="319"/>
      <c r="O68" s="514">
        <f>IF(OR([1]Баланс!$I$2="I",[1]Баланс!$I$2="II",[1]Баланс!$I$2="III",[1]Баланс!$I$2="IV",[1]Баланс!$J$6&gt;0,[1]Баланс!$K$6&gt;0),0,IF(K71=G69,0,"стр. 120 гр. 3 не равна стр. 130 гр. 4 (для годовой отчетности)"))</f>
        <v>0</v>
      </c>
      <c r="P68" s="515"/>
      <c r="Q68" s="515"/>
      <c r="R68" s="515"/>
      <c r="S68" s="515"/>
    </row>
    <row r="69" spans="1:19" s="115" customFormat="1" ht="15" customHeight="1">
      <c r="A69" s="215" t="s">
        <v>377</v>
      </c>
      <c r="B69" s="504"/>
      <c r="C69" s="504"/>
      <c r="D69" s="504"/>
      <c r="E69" s="505"/>
      <c r="F69" s="506" t="s">
        <v>299</v>
      </c>
      <c r="G69" s="522">
        <v>4819</v>
      </c>
      <c r="H69" s="523"/>
      <c r="I69" s="523"/>
      <c r="J69" s="524"/>
      <c r="K69" s="522">
        <v>3405</v>
      </c>
      <c r="L69" s="523"/>
      <c r="M69" s="523"/>
      <c r="N69" s="524"/>
      <c r="O69" s="514">
        <f>IF(G69=[1]Баланс!G63,0,"стр. 120 гр. 3 не равна стр. 270 гр. 4 Баланса!")</f>
        <v>0</v>
      </c>
      <c r="P69" s="525"/>
      <c r="Q69" s="525"/>
      <c r="R69" s="525"/>
      <c r="S69" s="525"/>
    </row>
    <row r="70" spans="1:19" s="115" customFormat="1" ht="15" customHeight="1">
      <c r="A70" s="526" t="s">
        <v>378</v>
      </c>
      <c r="B70" s="527"/>
      <c r="C70" s="499">
        <f>[1]Баланс!G33</f>
        <v>44196</v>
      </c>
      <c r="D70" s="499"/>
      <c r="E70" s="500"/>
      <c r="F70" s="521"/>
      <c r="G70" s="360"/>
      <c r="H70" s="358"/>
      <c r="I70" s="358"/>
      <c r="J70" s="359"/>
      <c r="K70" s="360"/>
      <c r="L70" s="358"/>
      <c r="M70" s="358"/>
      <c r="N70" s="359"/>
      <c r="O70" s="501">
        <f>IF(OR([1]Баланс!$I$2="I",[1]Баланс!$I$2="II",[1]Баланс!$I$2="III",[1]Баланс!$I$2="IV",[1]Баланс!$J$6&gt;0,[1]Баланс!$K$6&gt;0),0,IF(K71=[1]Баланс!G63,0,"стр. 130 гр. 4 не равна стр. 270 гр. 4 Баланса (для годовой отчетности)"))</f>
        <v>0</v>
      </c>
      <c r="P70" s="502"/>
      <c r="Q70" s="502"/>
      <c r="R70" s="502"/>
      <c r="S70" s="502"/>
    </row>
    <row r="71" spans="1:19" s="115" customFormat="1" ht="15.75" customHeight="1">
      <c r="A71" s="503" t="s">
        <v>377</v>
      </c>
      <c r="B71" s="504"/>
      <c r="C71" s="504"/>
      <c r="D71" s="504"/>
      <c r="E71" s="505"/>
      <c r="F71" s="506" t="s">
        <v>300</v>
      </c>
      <c r="G71" s="508">
        <f>G69+G68</f>
        <v>2555</v>
      </c>
      <c r="H71" s="509"/>
      <c r="I71" s="509"/>
      <c r="J71" s="510"/>
      <c r="K71" s="508">
        <f>K69+K68</f>
        <v>4819</v>
      </c>
      <c r="L71" s="509"/>
      <c r="M71" s="509"/>
      <c r="N71" s="510"/>
      <c r="O71" s="514">
        <f>IF(G71=[1]Баланс!F63,0,"стр. 130 гр. 3 не равна стр. 270 гр. 3 Баланса!")</f>
        <v>0</v>
      </c>
      <c r="P71" s="515"/>
      <c r="Q71" s="515"/>
      <c r="R71" s="515"/>
      <c r="S71" s="515"/>
    </row>
    <row r="72" spans="1:19" s="115" customFormat="1" ht="17.25" customHeight="1">
      <c r="A72" s="516" t="s">
        <v>378</v>
      </c>
      <c r="B72" s="517"/>
      <c r="C72" s="518">
        <f>[1]Баланс!F33</f>
        <v>44561</v>
      </c>
      <c r="D72" s="518"/>
      <c r="E72" s="519"/>
      <c r="F72" s="507"/>
      <c r="G72" s="511"/>
      <c r="H72" s="512"/>
      <c r="I72" s="512"/>
      <c r="J72" s="513"/>
      <c r="K72" s="511"/>
      <c r="L72" s="512"/>
      <c r="M72" s="512"/>
      <c r="N72" s="513"/>
      <c r="O72" s="207"/>
      <c r="P72" s="208"/>
      <c r="Q72" s="208"/>
      <c r="R72" s="208"/>
      <c r="S72" s="208"/>
    </row>
    <row r="73" spans="1:19" s="115" customFormat="1" ht="26.25" customHeight="1">
      <c r="A73" s="496" t="s">
        <v>379</v>
      </c>
      <c r="B73" s="496"/>
      <c r="C73" s="496"/>
      <c r="D73" s="496"/>
      <c r="E73" s="496"/>
      <c r="F73" s="64" t="s">
        <v>216</v>
      </c>
      <c r="G73" s="320">
        <v>0</v>
      </c>
      <c r="H73" s="321"/>
      <c r="I73" s="321"/>
      <c r="J73" s="322"/>
      <c r="K73" s="320">
        <v>0</v>
      </c>
      <c r="L73" s="321"/>
      <c r="M73" s="321"/>
      <c r="N73" s="322"/>
      <c r="O73" s="497" t="s">
        <v>380</v>
      </c>
      <c r="P73" s="498"/>
      <c r="Q73" s="498"/>
      <c r="R73" s="498"/>
    </row>
    <row r="74" spans="1:19" ht="11.25" customHeight="1">
      <c r="A74" s="75"/>
      <c r="B74" s="75"/>
      <c r="C74" s="75"/>
      <c r="D74" s="75"/>
      <c r="E74" s="75"/>
      <c r="F74" s="75"/>
      <c r="G74" s="75"/>
      <c r="H74" s="75"/>
      <c r="I74" s="75"/>
      <c r="J74" s="75"/>
      <c r="K74" s="75"/>
      <c r="L74" s="75"/>
      <c r="M74" s="75"/>
      <c r="N74" s="76"/>
    </row>
    <row r="75" spans="1:19" ht="11.25" customHeight="1">
      <c r="A75" s="78" t="s">
        <v>141</v>
      </c>
      <c r="B75" s="213"/>
      <c r="C75" s="213"/>
      <c r="D75" s="78"/>
      <c r="E75" s="79"/>
      <c r="F75" s="75"/>
      <c r="G75" s="75"/>
      <c r="H75" s="75"/>
      <c r="I75" s="75"/>
      <c r="J75" s="312" t="str">
        <f>[1]Баланс!F107</f>
        <v>Л. И. Адамович</v>
      </c>
      <c r="K75" s="312"/>
      <c r="L75" s="312"/>
      <c r="M75" s="312"/>
      <c r="N75" s="312"/>
    </row>
    <row r="76" spans="1:19" ht="11.25" customHeight="1">
      <c r="A76" s="79"/>
      <c r="B76" s="210" t="s">
        <v>143</v>
      </c>
      <c r="C76" s="210"/>
      <c r="D76" s="81"/>
      <c r="E76" s="79"/>
      <c r="F76" s="80"/>
      <c r="G76" s="80"/>
      <c r="H76" s="80"/>
      <c r="I76" s="80"/>
      <c r="J76" s="211" t="s">
        <v>144</v>
      </c>
      <c r="K76" s="211"/>
      <c r="L76" s="211"/>
      <c r="M76" s="211"/>
      <c r="N76" s="212"/>
    </row>
    <row r="77" spans="1:19" ht="11.25" customHeight="1">
      <c r="A77" s="79"/>
      <c r="B77" s="81"/>
      <c r="C77" s="81"/>
      <c r="D77" s="81"/>
      <c r="E77" s="79"/>
      <c r="F77" s="80"/>
      <c r="G77" s="80"/>
      <c r="H77" s="80"/>
      <c r="I77" s="80"/>
      <c r="J77" s="81"/>
      <c r="K77" s="81"/>
      <c r="L77" s="81"/>
      <c r="M77" s="81"/>
      <c r="N77" s="80"/>
    </row>
    <row r="78" spans="1:19" ht="11.25" customHeight="1">
      <c r="A78" s="78" t="s">
        <v>145</v>
      </c>
      <c r="B78" s="213"/>
      <c r="C78" s="213"/>
      <c r="D78" s="78"/>
      <c r="E78" s="79"/>
      <c r="F78" s="75"/>
      <c r="G78" s="75"/>
      <c r="H78" s="75"/>
      <c r="I78" s="75"/>
      <c r="J78" s="312" t="str">
        <f>[1]Баланс!F110</f>
        <v>И. С. Позняк</v>
      </c>
      <c r="K78" s="312"/>
      <c r="L78" s="312"/>
      <c r="M78" s="312"/>
      <c r="N78" s="312"/>
    </row>
    <row r="79" spans="1:19" ht="11.25" customHeight="1">
      <c r="A79" s="79"/>
      <c r="B79" s="210" t="s">
        <v>143</v>
      </c>
      <c r="C79" s="210"/>
      <c r="D79" s="81"/>
      <c r="E79" s="79"/>
      <c r="F79" s="82"/>
      <c r="G79" s="82"/>
      <c r="H79" s="82"/>
      <c r="I79" s="82"/>
      <c r="J79" s="211" t="s">
        <v>144</v>
      </c>
      <c r="K79" s="211"/>
      <c r="L79" s="211"/>
      <c r="M79" s="211"/>
      <c r="N79" s="212"/>
    </row>
    <row r="80" spans="1:19" ht="11.25" customHeight="1">
      <c r="A80" s="79"/>
      <c r="B80" s="79"/>
      <c r="C80" s="79"/>
      <c r="D80" s="79"/>
      <c r="E80" s="79"/>
      <c r="F80" s="75"/>
      <c r="G80" s="75"/>
      <c r="H80" s="75"/>
      <c r="I80" s="75"/>
      <c r="J80" s="83"/>
      <c r="K80" s="83"/>
      <c r="L80" s="83"/>
      <c r="M80" s="83"/>
      <c r="N80" s="83"/>
    </row>
    <row r="81" spans="1:14" ht="11.25" customHeight="1">
      <c r="A81" s="313" t="str">
        <f>IF([1]Баланс!A113="","",[1]Баланс!A113)</f>
        <v/>
      </c>
      <c r="B81" s="313"/>
      <c r="C81" s="84"/>
      <c r="D81" s="84"/>
      <c r="E81" s="84"/>
      <c r="F81" s="75"/>
      <c r="G81" s="75"/>
      <c r="H81" s="75"/>
      <c r="I81" s="75"/>
      <c r="J81" s="83"/>
      <c r="K81" s="83"/>
      <c r="L81" s="83"/>
      <c r="M81" s="83"/>
      <c r="N81" s="83"/>
    </row>
    <row r="82" spans="1:14" ht="3" customHeight="1">
      <c r="A82" s="79"/>
      <c r="B82" s="79"/>
      <c r="C82" s="79"/>
      <c r="D82" s="79"/>
      <c r="E82" s="79"/>
      <c r="F82" s="75"/>
      <c r="G82" s="75"/>
      <c r="H82" s="75"/>
      <c r="I82" s="75"/>
      <c r="J82" s="75"/>
      <c r="K82" s="75"/>
      <c r="L82" s="75"/>
      <c r="M82" s="75"/>
      <c r="N82" s="76"/>
    </row>
    <row r="83" spans="1:14" ht="11.25" customHeight="1">
      <c r="A83" s="130"/>
      <c r="B83" s="130"/>
      <c r="C83" s="130"/>
      <c r="D83" s="130"/>
      <c r="E83" s="130"/>
      <c r="F83" s="130"/>
      <c r="G83" s="130"/>
      <c r="H83" s="130"/>
      <c r="I83" s="130"/>
      <c r="J83" s="130"/>
      <c r="K83" s="130"/>
      <c r="L83" s="130"/>
      <c r="M83" s="130"/>
      <c r="N83" s="130"/>
    </row>
    <row r="84" spans="1:14" ht="11.25" customHeight="1">
      <c r="A84" s="130"/>
      <c r="B84" s="130"/>
      <c r="C84" s="130"/>
      <c r="D84" s="130"/>
      <c r="E84" s="130"/>
      <c r="F84" s="130"/>
      <c r="G84" s="130"/>
      <c r="H84" s="130"/>
      <c r="I84" s="130"/>
      <c r="J84" s="130"/>
      <c r="K84" s="130"/>
      <c r="L84" s="130"/>
      <c r="M84" s="130"/>
      <c r="N84" s="130"/>
    </row>
    <row r="85" spans="1:14" ht="11.25" customHeight="1">
      <c r="A85" s="130"/>
      <c r="B85" s="130"/>
      <c r="C85" s="130"/>
      <c r="D85" s="130"/>
      <c r="E85" s="130"/>
      <c r="F85" s="130"/>
      <c r="G85" s="130"/>
      <c r="H85" s="130"/>
      <c r="I85" s="130"/>
      <c r="J85" s="130"/>
      <c r="K85" s="130"/>
      <c r="L85" s="130"/>
      <c r="M85" s="130"/>
      <c r="N85" s="130"/>
    </row>
    <row r="86" spans="1:14" ht="11.25" customHeight="1">
      <c r="A86" s="130"/>
      <c r="B86" s="130"/>
      <c r="C86" s="130"/>
      <c r="D86" s="130"/>
      <c r="E86" s="130"/>
      <c r="F86" s="130"/>
      <c r="G86" s="130"/>
      <c r="H86" s="130"/>
      <c r="I86" s="130"/>
      <c r="J86" s="130"/>
      <c r="K86" s="130"/>
      <c r="L86" s="130"/>
      <c r="M86" s="130"/>
      <c r="N86" s="130"/>
    </row>
    <row r="87" spans="1:14" ht="11.25" customHeight="1">
      <c r="A87" s="130"/>
      <c r="B87" s="130"/>
      <c r="C87" s="130"/>
      <c r="D87" s="130"/>
      <c r="E87" s="130"/>
      <c r="F87" s="130"/>
      <c r="G87" s="130"/>
      <c r="H87" s="130"/>
      <c r="I87" s="130"/>
      <c r="J87" s="130"/>
      <c r="K87" s="130"/>
      <c r="L87" s="130"/>
      <c r="M87" s="130"/>
      <c r="N87" s="130"/>
    </row>
    <row r="88" spans="1:14" ht="11.25" customHeight="1">
      <c r="A88" s="130"/>
      <c r="B88" s="130"/>
      <c r="C88" s="130"/>
      <c r="D88" s="130"/>
      <c r="E88" s="130"/>
      <c r="F88" s="130"/>
      <c r="G88" s="130"/>
      <c r="H88" s="130"/>
      <c r="I88" s="130"/>
      <c r="J88" s="130"/>
      <c r="K88" s="130"/>
      <c r="L88" s="130"/>
      <c r="M88" s="130"/>
      <c r="N88" s="130"/>
    </row>
    <row r="89" spans="1:14" ht="11.25" customHeight="1">
      <c r="A89" s="130"/>
      <c r="B89" s="130"/>
      <c r="C89" s="130"/>
      <c r="D89" s="130"/>
      <c r="E89" s="130"/>
      <c r="F89" s="130"/>
      <c r="G89" s="130"/>
      <c r="H89" s="130"/>
      <c r="I89" s="130"/>
      <c r="J89" s="130"/>
      <c r="K89" s="130"/>
      <c r="L89" s="130"/>
      <c r="M89" s="130"/>
      <c r="N89" s="130"/>
    </row>
    <row r="90" spans="1:14" ht="11.25" customHeight="1">
      <c r="A90" s="130"/>
      <c r="B90" s="130"/>
      <c r="C90" s="130"/>
      <c r="D90" s="130"/>
      <c r="E90" s="130"/>
      <c r="F90" s="130"/>
      <c r="G90" s="130"/>
      <c r="H90" s="130"/>
      <c r="I90" s="130"/>
      <c r="J90" s="130"/>
      <c r="K90" s="130"/>
      <c r="L90" s="130"/>
      <c r="M90" s="130"/>
      <c r="N90" s="130"/>
    </row>
  </sheetData>
  <sheetProtection formatCells="0" formatColumns="0" formatRows="0" insertColumns="0" insertRows="0" insertHyperlinks="0" deleteColumns="0" deleteRows="0" sort="0" autoFilter="0" pivotTables="0"/>
  <mergeCells count="191">
    <mergeCell ref="A9:C9"/>
    <mergeCell ref="E9:N9"/>
    <mergeCell ref="A10:C10"/>
    <mergeCell ref="E10:N10"/>
    <mergeCell ref="A11:C11"/>
    <mergeCell ref="E11:N11"/>
    <mergeCell ref="J1:N1"/>
    <mergeCell ref="H2:N2"/>
    <mergeCell ref="J3:N3"/>
    <mergeCell ref="A5:N5"/>
    <mergeCell ref="A6:N6"/>
    <mergeCell ref="G7:I7"/>
    <mergeCell ref="O16:R19"/>
    <mergeCell ref="A17:E18"/>
    <mergeCell ref="F17:F18"/>
    <mergeCell ref="G18:J18"/>
    <mergeCell ref="K18:N18"/>
    <mergeCell ref="A19:E19"/>
    <mergeCell ref="G19:J19"/>
    <mergeCell ref="K19:N19"/>
    <mergeCell ref="A12:C12"/>
    <mergeCell ref="E12:N12"/>
    <mergeCell ref="A13:C13"/>
    <mergeCell ref="E13:N13"/>
    <mergeCell ref="A14:C14"/>
    <mergeCell ref="E14:N14"/>
    <mergeCell ref="A20:N20"/>
    <mergeCell ref="A21:E21"/>
    <mergeCell ref="G21:J21"/>
    <mergeCell ref="K21:N21"/>
    <mergeCell ref="A22:E22"/>
    <mergeCell ref="G22:J22"/>
    <mergeCell ref="K22:N22"/>
    <mergeCell ref="A15:C15"/>
    <mergeCell ref="E15:N15"/>
    <mergeCell ref="A25:E25"/>
    <mergeCell ref="G25:J25"/>
    <mergeCell ref="K25:N25"/>
    <mergeCell ref="A26:E26"/>
    <mergeCell ref="G26:J26"/>
    <mergeCell ref="K26:N26"/>
    <mergeCell ref="A23:E23"/>
    <mergeCell ref="G23:J23"/>
    <mergeCell ref="K23:N23"/>
    <mergeCell ref="A24:E24"/>
    <mergeCell ref="G24:J24"/>
    <mergeCell ref="K24:N24"/>
    <mergeCell ref="A29:E29"/>
    <mergeCell ref="G29:J29"/>
    <mergeCell ref="K29:N29"/>
    <mergeCell ref="A30:E30"/>
    <mergeCell ref="G30:J30"/>
    <mergeCell ref="K30:N30"/>
    <mergeCell ref="A27:E27"/>
    <mergeCell ref="G27:J27"/>
    <mergeCell ref="K27:N27"/>
    <mergeCell ref="A28:E28"/>
    <mergeCell ref="G28:J28"/>
    <mergeCell ref="K28:N28"/>
    <mergeCell ref="A33:E33"/>
    <mergeCell ref="G33:J33"/>
    <mergeCell ref="K33:N33"/>
    <mergeCell ref="A34:N34"/>
    <mergeCell ref="A35:E35"/>
    <mergeCell ref="G35:J35"/>
    <mergeCell ref="K35:N35"/>
    <mergeCell ref="A31:E31"/>
    <mergeCell ref="G31:J31"/>
    <mergeCell ref="K31:N31"/>
    <mergeCell ref="A32:E32"/>
    <mergeCell ref="G32:J32"/>
    <mergeCell ref="K32:N32"/>
    <mergeCell ref="A38:E38"/>
    <mergeCell ref="G38:J38"/>
    <mergeCell ref="K38:N38"/>
    <mergeCell ref="A39:E39"/>
    <mergeCell ref="G39:J39"/>
    <mergeCell ref="K39:N39"/>
    <mergeCell ref="A36:E36"/>
    <mergeCell ref="G36:J36"/>
    <mergeCell ref="K36:N36"/>
    <mergeCell ref="A37:E37"/>
    <mergeCell ref="G37:J37"/>
    <mergeCell ref="K37:N37"/>
    <mergeCell ref="A42:E42"/>
    <mergeCell ref="G42:J42"/>
    <mergeCell ref="K42:N42"/>
    <mergeCell ref="A43:E43"/>
    <mergeCell ref="G43:J43"/>
    <mergeCell ref="K43:N43"/>
    <mergeCell ref="A40:E40"/>
    <mergeCell ref="G40:J40"/>
    <mergeCell ref="K40:N40"/>
    <mergeCell ref="A41:E41"/>
    <mergeCell ref="G41:J41"/>
    <mergeCell ref="K41:N41"/>
    <mergeCell ref="A46:E46"/>
    <mergeCell ref="G46:J46"/>
    <mergeCell ref="K46:N46"/>
    <mergeCell ref="A47:E47"/>
    <mergeCell ref="G47:J47"/>
    <mergeCell ref="K47:N47"/>
    <mergeCell ref="A44:E44"/>
    <mergeCell ref="G44:J44"/>
    <mergeCell ref="K44:N44"/>
    <mergeCell ref="A45:E45"/>
    <mergeCell ref="G45:J45"/>
    <mergeCell ref="K45:N45"/>
    <mergeCell ref="A52:E52"/>
    <mergeCell ref="G52:J52"/>
    <mergeCell ref="K52:N52"/>
    <mergeCell ref="A53:N53"/>
    <mergeCell ref="A54:E54"/>
    <mergeCell ref="G54:J54"/>
    <mergeCell ref="K54:N54"/>
    <mergeCell ref="A48:E48"/>
    <mergeCell ref="G48:J48"/>
    <mergeCell ref="K48:N48"/>
    <mergeCell ref="A50:E51"/>
    <mergeCell ref="F50:F51"/>
    <mergeCell ref="G51:J51"/>
    <mergeCell ref="K51:N51"/>
    <mergeCell ref="A58:E58"/>
    <mergeCell ref="G58:J58"/>
    <mergeCell ref="K58:N58"/>
    <mergeCell ref="A59:E59"/>
    <mergeCell ref="G59:J59"/>
    <mergeCell ref="K59:N59"/>
    <mergeCell ref="A55:E55"/>
    <mergeCell ref="G55:J56"/>
    <mergeCell ref="K55:N56"/>
    <mergeCell ref="A56:E56"/>
    <mergeCell ref="A57:E57"/>
    <mergeCell ref="G57:J57"/>
    <mergeCell ref="K57:N57"/>
    <mergeCell ref="A62:E62"/>
    <mergeCell ref="G62:J62"/>
    <mergeCell ref="K62:N62"/>
    <mergeCell ref="A63:E63"/>
    <mergeCell ref="G63:J63"/>
    <mergeCell ref="K63:N63"/>
    <mergeCell ref="A60:E60"/>
    <mergeCell ref="G60:J60"/>
    <mergeCell ref="K60:N60"/>
    <mergeCell ref="A61:E61"/>
    <mergeCell ref="G61:J61"/>
    <mergeCell ref="K61:N61"/>
    <mergeCell ref="A66:E66"/>
    <mergeCell ref="G66:J66"/>
    <mergeCell ref="K66:N66"/>
    <mergeCell ref="A67:E67"/>
    <mergeCell ref="G67:J67"/>
    <mergeCell ref="K67:N67"/>
    <mergeCell ref="A64:E64"/>
    <mergeCell ref="G64:J64"/>
    <mergeCell ref="K64:N64"/>
    <mergeCell ref="A65:E65"/>
    <mergeCell ref="G65:J65"/>
    <mergeCell ref="K65:N65"/>
    <mergeCell ref="A68:E68"/>
    <mergeCell ref="G68:J68"/>
    <mergeCell ref="K68:N68"/>
    <mergeCell ref="O68:S68"/>
    <mergeCell ref="A69:E69"/>
    <mergeCell ref="F69:F70"/>
    <mergeCell ref="G69:J70"/>
    <mergeCell ref="K69:N70"/>
    <mergeCell ref="O69:S69"/>
    <mergeCell ref="A70:B70"/>
    <mergeCell ref="O73:R73"/>
    <mergeCell ref="B75:C75"/>
    <mergeCell ref="J75:N75"/>
    <mergeCell ref="C70:E70"/>
    <mergeCell ref="O70:S70"/>
    <mergeCell ref="A71:E71"/>
    <mergeCell ref="F71:F72"/>
    <mergeCell ref="G71:J72"/>
    <mergeCell ref="K71:N72"/>
    <mergeCell ref="O71:S71"/>
    <mergeCell ref="A72:B72"/>
    <mergeCell ref="C72:E72"/>
    <mergeCell ref="A81:B81"/>
    <mergeCell ref="B76:C76"/>
    <mergeCell ref="J76:N76"/>
    <mergeCell ref="B78:C78"/>
    <mergeCell ref="J78:N78"/>
    <mergeCell ref="B79:C79"/>
    <mergeCell ref="J79:N79"/>
    <mergeCell ref="A73:E73"/>
    <mergeCell ref="G73:J73"/>
    <mergeCell ref="K73:N73"/>
  </mergeCells>
  <conditionalFormatting sqref="O68:O72">
    <cfRule type="cellIs" dxfId="2" priority="3" stopIfTrue="1" operator="greaterThan">
      <formula>0</formula>
    </cfRule>
  </conditionalFormatting>
  <conditionalFormatting sqref="E10:N10">
    <cfRule type="cellIs" dxfId="1" priority="2" stopIfTrue="1" operator="equal">
      <formula>0</formula>
    </cfRule>
  </conditionalFormatting>
  <conditionalFormatting sqref="E11:N11">
    <cfRule type="cellIs" dxfId="0" priority="1" stopIfTrue="1" operator="equal">
      <formula>0</formula>
    </cfRule>
  </conditionalFormatting>
  <dataValidations count="1">
    <dataValidation type="decimal" operator="greaterThanOrEqual" allowBlank="1" showInputMessage="1" showErrorMessage="1" errorTitle="Внимание!" error="Значение в данной ячейке не должно быть отрицательным" sqref="G29:N32 G62:N66 G44:N47">
      <formula1>0</formula1>
    </dataValidation>
  </dataValidations>
  <pageMargins left="0.78740157480314965" right="0.39370078740157483" top="0.39370078740157483" bottom="0.19685039370078741" header="0.19685039370078741" footer="0.23622047244094491"/>
  <pageSetup paperSize="9" fitToHeight="0" orientation="portrait" blackAndWhite="1" r:id="rId1"/>
  <headerFooter alignWithMargins="0">
    <oddHeader>&amp;R&amp;"Times New Roman,обычный"&amp;7Подготовлено с использованием системы "КонсультантПлюс"</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Баланс</vt:lpstr>
      <vt:lpstr>Прил.2</vt:lpstr>
      <vt:lpstr>Прил.3</vt:lpstr>
      <vt:lpstr>Прил.4</vt:lpstr>
      <vt:lpstr>Баланс!Область_печати</vt:lpstr>
      <vt:lpstr>Прил.2!Область_печати</vt:lpstr>
      <vt:lpstr>Прил.3!Область_печати</vt:lpstr>
      <vt:lpstr>Прил.4!Область_печати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dormachenok</dc:creator>
  <cp:lastModifiedBy>dormachenok</cp:lastModifiedBy>
  <dcterms:created xsi:type="dcterms:W3CDTF">2022-04-11T05:38:31Z</dcterms:created>
  <dcterms:modified xsi:type="dcterms:W3CDTF">2022-04-11T05:41:44Z</dcterms:modified>
</cp:coreProperties>
</file>